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#K12\4th Grade\Beach Seine\4thgraphsforwebsite26\"/>
    </mc:Choice>
  </mc:AlternateContent>
  <xr:revisionPtr revIDLastSave="0" documentId="8_{081C6B9F-6A56-4F89-8DA2-6F811732E547}" xr6:coauthVersionLast="47" xr6:coauthVersionMax="47" xr10:uidLastSave="{00000000-0000-0000-0000-000000000000}"/>
  <bookViews>
    <workbookView xWindow="-110" yWindow="-110" windowWidth="38620" windowHeight="21220" xr2:uid="{DC42579F-D108-491D-B3EC-8B652819EF1D}"/>
  </bookViews>
  <sheets>
    <sheet name="seine master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K2" i="1" l="1"/>
  <c r="AK55" i="1" s="1"/>
  <c r="AP55" i="1" s="1"/>
  <c r="AM2" i="1"/>
  <c r="AK3" i="1"/>
  <c r="AM3" i="1"/>
  <c r="AK4" i="1"/>
  <c r="AM4" i="1"/>
  <c r="AK5" i="1"/>
  <c r="AM5" i="1"/>
  <c r="AK6" i="1"/>
  <c r="AM6" i="1"/>
  <c r="AK7" i="1"/>
  <c r="AM7" i="1"/>
  <c r="AK8" i="1"/>
  <c r="AM8" i="1"/>
  <c r="AK9" i="1"/>
  <c r="AM9" i="1"/>
  <c r="AK10" i="1"/>
  <c r="AM10" i="1"/>
  <c r="AK11" i="1"/>
  <c r="AM11" i="1"/>
  <c r="AK12" i="1"/>
  <c r="AM12" i="1"/>
  <c r="AK13" i="1"/>
  <c r="AM13" i="1"/>
  <c r="AK14" i="1"/>
  <c r="AM14" i="1"/>
  <c r="AK15" i="1"/>
  <c r="AM15" i="1"/>
  <c r="AK16" i="1"/>
  <c r="AM16" i="1"/>
  <c r="AK17" i="1"/>
  <c r="AM17" i="1"/>
  <c r="AK18" i="1"/>
  <c r="AM18" i="1"/>
  <c r="AK19" i="1"/>
  <c r="AM19" i="1"/>
  <c r="AK20" i="1"/>
  <c r="AM20" i="1"/>
  <c r="AK21" i="1"/>
  <c r="AM21" i="1"/>
  <c r="AK22" i="1"/>
  <c r="AM22" i="1"/>
  <c r="AK23" i="1"/>
  <c r="AM23" i="1"/>
  <c r="AK24" i="1"/>
  <c r="AM24" i="1"/>
  <c r="AK25" i="1"/>
  <c r="AM25" i="1"/>
  <c r="AY25" i="1"/>
  <c r="AZ25" i="1"/>
  <c r="BA25" i="1"/>
  <c r="AK26" i="1"/>
  <c r="AM26" i="1"/>
  <c r="AK27" i="1"/>
  <c r="AM27" i="1"/>
  <c r="AK28" i="1"/>
  <c r="AM28" i="1"/>
  <c r="AM29" i="1"/>
  <c r="AM30" i="1"/>
  <c r="AK31" i="1"/>
  <c r="AM31" i="1"/>
  <c r="AK32" i="1"/>
  <c r="AM32" i="1"/>
  <c r="AK33" i="1"/>
  <c r="AM33" i="1"/>
  <c r="AK34" i="1"/>
  <c r="AM34" i="1"/>
  <c r="AK35" i="1"/>
  <c r="AM35" i="1"/>
  <c r="AK36" i="1"/>
  <c r="AM36" i="1"/>
  <c r="AK37" i="1"/>
  <c r="AM37" i="1"/>
  <c r="AK38" i="1"/>
  <c r="AM38" i="1"/>
  <c r="AK39" i="1"/>
  <c r="AM39" i="1"/>
  <c r="AK40" i="1"/>
  <c r="AM40" i="1"/>
  <c r="AK41" i="1"/>
  <c r="AM41" i="1"/>
  <c r="AK42" i="1"/>
  <c r="AM42" i="1"/>
  <c r="AK43" i="1"/>
  <c r="AM43" i="1"/>
  <c r="AM44" i="1"/>
  <c r="AM45" i="1"/>
  <c r="AK46" i="1"/>
  <c r="AM46" i="1"/>
  <c r="AK47" i="1"/>
  <c r="AM47" i="1"/>
  <c r="AK48" i="1"/>
  <c r="AK49" i="1"/>
  <c r="AK50" i="1"/>
  <c r="AK51" i="1"/>
  <c r="K52" i="1"/>
  <c r="L52" i="1"/>
  <c r="L55" i="1" s="1"/>
  <c r="M52" i="1"/>
  <c r="N52" i="1"/>
  <c r="O52" i="1"/>
  <c r="Q52" i="1"/>
  <c r="Q54" i="1" s="1"/>
  <c r="R52" i="1"/>
  <c r="U52" i="1"/>
  <c r="U54" i="1" s="1"/>
  <c r="W52" i="1"/>
  <c r="Y52" i="1"/>
  <c r="Y54" i="1" s="1"/>
  <c r="Z52" i="1"/>
  <c r="AA52" i="1"/>
  <c r="L53" i="1"/>
  <c r="M53" i="1"/>
  <c r="N53" i="1"/>
  <c r="O53" i="1"/>
  <c r="R53" i="1"/>
  <c r="R54" i="1" s="1"/>
  <c r="U53" i="1"/>
  <c r="Y53" i="1"/>
  <c r="AA53" i="1"/>
  <c r="AK53" i="1"/>
  <c r="I54" i="1"/>
  <c r="J54" i="1"/>
  <c r="K54" i="1"/>
  <c r="L54" i="1"/>
  <c r="M54" i="1"/>
  <c r="N54" i="1"/>
  <c r="O54" i="1"/>
  <c r="P54" i="1"/>
  <c r="S54" i="1"/>
  <c r="T54" i="1"/>
  <c r="V54" i="1"/>
  <c r="W54" i="1"/>
  <c r="X54" i="1"/>
  <c r="Z54" i="1"/>
  <c r="AA54" i="1"/>
  <c r="AB54" i="1"/>
  <c r="AC54" i="1"/>
  <c r="AD54" i="1"/>
  <c r="AE54" i="1"/>
  <c r="AF54" i="1"/>
  <c r="AG54" i="1"/>
  <c r="AH54" i="1"/>
  <c r="AI54" i="1"/>
  <c r="AJ54" i="1"/>
  <c r="I55" i="1"/>
  <c r="J55" i="1"/>
  <c r="K55" i="1"/>
  <c r="M55" i="1"/>
  <c r="N55" i="1"/>
  <c r="O55" i="1"/>
  <c r="P55" i="1"/>
  <c r="S55" i="1"/>
  <c r="T55" i="1"/>
  <c r="U55" i="1"/>
  <c r="V55" i="1"/>
  <c r="W55" i="1"/>
  <c r="X55" i="1"/>
  <c r="Z55" i="1"/>
  <c r="AA55" i="1"/>
  <c r="AB55" i="1"/>
  <c r="AC55" i="1"/>
  <c r="AD55" i="1"/>
  <c r="AE55" i="1"/>
  <c r="AF55" i="1"/>
  <c r="AG55" i="1"/>
  <c r="AH55" i="1"/>
  <c r="AI55" i="1"/>
  <c r="AJ55" i="1"/>
  <c r="R55" i="1" l="1"/>
  <c r="AM55" i="1" s="1"/>
  <c r="AK52" i="1"/>
  <c r="AK54" i="1" s="1"/>
  <c r="Y55" i="1"/>
  <c r="Q55" i="1"/>
</calcChain>
</file>

<file path=xl/sharedStrings.xml><?xml version="1.0" encoding="utf-8"?>
<sst xmlns="http://schemas.openxmlformats.org/spreadsheetml/2006/main" count="216" uniqueCount="102">
  <si>
    <t>Ave/year</t>
  </si>
  <si>
    <t>Total Fish</t>
  </si>
  <si>
    <t>Year Totals</t>
  </si>
  <si>
    <t>rising</t>
  </si>
  <si>
    <t>neg 1.74</t>
  </si>
  <si>
    <t>NE</t>
  </si>
  <si>
    <t>falling</t>
  </si>
  <si>
    <t>SW</t>
  </si>
  <si>
    <t>Falll/slack</t>
  </si>
  <si>
    <t>neg. -2.57</t>
  </si>
  <si>
    <t>South/Middle</t>
  </si>
  <si>
    <t>Falling</t>
  </si>
  <si>
    <t>neg. -2.56</t>
  </si>
  <si>
    <t>North/Middle</t>
  </si>
  <si>
    <t>Slack/rising</t>
  </si>
  <si>
    <t>neg. 2.58</t>
  </si>
  <si>
    <t>Removed creosote pilings from beach</t>
  </si>
  <si>
    <t>Fall/Slack</t>
  </si>
  <si>
    <t>Rising</t>
  </si>
  <si>
    <t>neg. 1.37</t>
  </si>
  <si>
    <t>neg. 1.38</t>
  </si>
  <si>
    <t>South</t>
  </si>
  <si>
    <t>neg 1.38</t>
  </si>
  <si>
    <t>North</t>
  </si>
  <si>
    <t>No PM seine</t>
  </si>
  <si>
    <t>20 larval fish</t>
  </si>
  <si>
    <t>neg. 0.39</t>
  </si>
  <si>
    <t>Far South</t>
  </si>
  <si>
    <t>neg 0.95 ft.</t>
  </si>
  <si>
    <t>neg 1.21</t>
  </si>
  <si>
    <t>neg 1.51 ft</t>
  </si>
  <si>
    <t>Middle/So</t>
  </si>
  <si>
    <t>o</t>
  </si>
  <si>
    <t>neg 1.04</t>
  </si>
  <si>
    <t>neg. 0.47</t>
  </si>
  <si>
    <t>neg 0.47</t>
  </si>
  <si>
    <t>neg 1.12</t>
  </si>
  <si>
    <t>neg 1.7 ft</t>
  </si>
  <si>
    <t>neg 1.0 ft</t>
  </si>
  <si>
    <t>Total</t>
  </si>
  <si>
    <t>Middle</t>
  </si>
  <si>
    <t>Sn.  Prickleback</t>
  </si>
  <si>
    <t>4 (?)</t>
  </si>
  <si>
    <t>Gunnels</t>
  </si>
  <si>
    <t>Pac.  Sandlance</t>
  </si>
  <si>
    <t>4  (?)</t>
  </si>
  <si>
    <t>neg 1.8</t>
  </si>
  <si>
    <t>Flat Fish &lt; 10cm</t>
  </si>
  <si>
    <t>Flat Fish &gt; 10cm</t>
  </si>
  <si>
    <t>neg 3.3</t>
  </si>
  <si>
    <t>Shiner Perch</t>
  </si>
  <si>
    <t>Tube Snouts</t>
  </si>
  <si>
    <t>neg 1.4 ft</t>
  </si>
  <si>
    <t>Sculpins</t>
  </si>
  <si>
    <t>Cod</t>
  </si>
  <si>
    <t>neg 3.1 ft</t>
  </si>
  <si>
    <t>Surf  Smelt</t>
  </si>
  <si>
    <t>neg 2.4 ft</t>
  </si>
  <si>
    <t>Surf Smelt</t>
  </si>
  <si>
    <t xml:space="preserve">Year </t>
  </si>
  <si>
    <t>Fish Species</t>
  </si>
  <si>
    <t>neg 1.6 ft</t>
  </si>
  <si>
    <t>neg 0.8 ft</t>
  </si>
  <si>
    <t>neg 0.1 ft</t>
  </si>
  <si>
    <t>0.5 ft</t>
  </si>
  <si>
    <t>S</t>
  </si>
  <si>
    <t>1.4 ft</t>
  </si>
  <si>
    <t>neg1.82</t>
  </si>
  <si>
    <t>neg1.17</t>
  </si>
  <si>
    <t>Other Fish</t>
  </si>
  <si>
    <t>Anchovy</t>
  </si>
  <si>
    <t>Sanddab</t>
  </si>
  <si>
    <t>Other Prickleback</t>
  </si>
  <si>
    <t>Spiny Lump Sucker</t>
  </si>
  <si>
    <t>Lingcod</t>
  </si>
  <si>
    <t>Pile Perch</t>
  </si>
  <si>
    <t>Rainbow Smelt</t>
  </si>
  <si>
    <t>Poacher</t>
  </si>
  <si>
    <t>Snailfish</t>
  </si>
  <si>
    <t xml:space="preserve">Snake Prickleback </t>
  </si>
  <si>
    <t>Bay Pipefish</t>
  </si>
  <si>
    <t>Gunnel</t>
  </si>
  <si>
    <t>Copper Rockfish</t>
  </si>
  <si>
    <t>Pacific Sandlance</t>
  </si>
  <si>
    <t>Threespine Stickleback</t>
  </si>
  <si>
    <t>flatfish &lt;10 cm</t>
  </si>
  <si>
    <t>Rock Sole &gt; 10 cm</t>
  </si>
  <si>
    <t>Starry Flounder &gt; 10 cm</t>
  </si>
  <si>
    <t>English Sole &gt; 10 cm</t>
  </si>
  <si>
    <t xml:space="preserve">Greenling   </t>
  </si>
  <si>
    <t>Striped Perch</t>
  </si>
  <si>
    <t>Tube Snout</t>
  </si>
  <si>
    <t>Juvenile Salmon</t>
  </si>
  <si>
    <t>Pacific Herring</t>
  </si>
  <si>
    <t>Tide</t>
  </si>
  <si>
    <t>Low Tide Height (ft)</t>
  </si>
  <si>
    <t>Slack Low</t>
  </si>
  <si>
    <t>Site</t>
  </si>
  <si>
    <t>Hours after sunrise</t>
  </si>
  <si>
    <t>Time</t>
  </si>
  <si>
    <t>Date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</si>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</sst>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mmmmm\-yy"/>
  </numFmts>
  <fonts count="6" x14ac:knownFonts="1">
    <font>
      <sz val="10"/>
      <name val="Arial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20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0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20" fontId="1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20" fontId="3" fillId="5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14" fontId="3" fillId="5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6" borderId="0" xfId="0" applyFont="1" applyFill="1" applyAlignment="1">
      <alignment horizontal="center"/>
    </xf>
    <xf numFmtId="20" fontId="1" fillId="6" borderId="0" xfId="0" applyNumberFormat="1" applyFon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14" fontId="1" fillId="6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20" fontId="1" fillId="7" borderId="0" xfId="0" applyNumberFormat="1" applyFont="1" applyFill="1" applyAlignment="1">
      <alignment horizontal="center"/>
    </xf>
    <xf numFmtId="164" fontId="1" fillId="7" borderId="0" xfId="0" applyNumberFormat="1" applyFont="1" applyFill="1" applyAlignment="1">
      <alignment horizontal="center"/>
    </xf>
    <xf numFmtId="14" fontId="1" fillId="7" borderId="0" xfId="0" applyNumberFormat="1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1" fontId="1" fillId="7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14" fontId="2" fillId="7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center" wrapText="1"/>
    </xf>
    <xf numFmtId="20" fontId="2" fillId="7" borderId="0" xfId="0" applyNumberFormat="1" applyFont="1" applyFill="1" applyAlignment="1">
      <alignment horizontal="center"/>
    </xf>
    <xf numFmtId="165" fontId="2" fillId="7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20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5398-9DB4-4595-AC4C-C34CA925F4A5}">
  <dimension ref="A1:BF64"/>
  <sheetViews>
    <sheetView tabSelected="1" zoomScale="102" zoomScaleNormal="100" workbookViewId="0">
      <pane ySplit="1" topLeftCell="A2" activePane="bottomLeft" state="frozen"/>
      <selection pane="bottomLeft" activeCell="W58" sqref="W58"/>
    </sheetView>
  </sheetViews>
  <sheetFormatPr defaultColWidth="9.1796875" defaultRowHeight="13" x14ac:dyDescent="0.25"/>
  <cols>
    <col min="1" max="1" width="7" style="1" customWidth="1"/>
    <col min="2" max="2" width="9" style="3" customWidth="1"/>
    <col min="3" max="3" width="7" style="2" customWidth="1"/>
    <col min="4" max="4" width="13" style="1" customWidth="1"/>
    <col min="5" max="7" width="10.81640625" style="1" customWidth="1"/>
    <col min="8" max="8" width="8.6328125" style="1" customWidth="1"/>
    <col min="9" max="10" width="9.1796875" style="1"/>
    <col min="11" max="11" width="6.36328125" style="1" customWidth="1"/>
    <col min="12" max="13" width="9.1796875" style="1"/>
    <col min="14" max="14" width="7.6328125" style="1" customWidth="1"/>
    <col min="15" max="15" width="9.1796875" style="1"/>
    <col min="16" max="16" width="9.81640625" style="1" customWidth="1"/>
    <col min="17" max="17" width="9.1796875" style="1"/>
    <col min="18" max="18" width="12" style="1" customWidth="1"/>
    <col min="19" max="19" width="9.1796875" style="1"/>
    <col min="20" max="21" width="10.36328125" style="1" customWidth="1"/>
    <col min="22" max="23" width="11.36328125" style="1" customWidth="1"/>
    <col min="24" max="24" width="9.1796875" style="1"/>
    <col min="25" max="25" width="7.36328125" style="1" customWidth="1"/>
    <col min="26" max="26" width="9.1796875" style="1"/>
    <col min="27" max="27" width="10.81640625" style="1" customWidth="1"/>
    <col min="28" max="33" width="9.1796875" style="1"/>
    <col min="34" max="34" width="9.453125" style="1" customWidth="1"/>
    <col min="35" max="38" width="9.1796875" style="1"/>
    <col min="39" max="39" width="13.6328125" style="1" customWidth="1"/>
    <col min="40" max="40" width="12.453125" style="1" customWidth="1"/>
    <col min="41" max="49" width="9.1796875" style="1"/>
    <col min="50" max="50" width="13.36328125" style="1" customWidth="1"/>
    <col min="51" max="16384" width="9.1796875" style="1"/>
  </cols>
  <sheetData>
    <row r="1" spans="1:58" s="52" customFormat="1" ht="38.25" customHeight="1" x14ac:dyDescent="0.3">
      <c r="A1" s="53" t="s">
        <v>101</v>
      </c>
      <c r="B1" s="55" t="s">
        <v>100</v>
      </c>
      <c r="C1" s="54" t="s">
        <v>99</v>
      </c>
      <c r="D1" s="53" t="s">
        <v>98</v>
      </c>
      <c r="E1" s="53" t="s">
        <v>97</v>
      </c>
      <c r="F1" s="53" t="s">
        <v>96</v>
      </c>
      <c r="G1" s="53" t="s">
        <v>95</v>
      </c>
      <c r="H1" s="53" t="s">
        <v>94</v>
      </c>
      <c r="I1" s="53" t="s">
        <v>93</v>
      </c>
      <c r="J1" s="53" t="s">
        <v>92</v>
      </c>
      <c r="K1" s="53" t="s">
        <v>58</v>
      </c>
      <c r="L1" s="53" t="s">
        <v>54</v>
      </c>
      <c r="M1" s="53" t="s">
        <v>53</v>
      </c>
      <c r="N1" s="53" t="s">
        <v>91</v>
      </c>
      <c r="O1" s="53" t="s">
        <v>50</v>
      </c>
      <c r="P1" s="53" t="s">
        <v>90</v>
      </c>
      <c r="Q1" s="53" t="s">
        <v>89</v>
      </c>
      <c r="R1" s="53" t="s">
        <v>88</v>
      </c>
      <c r="S1" s="53" t="s">
        <v>87</v>
      </c>
      <c r="T1" s="53" t="s">
        <v>86</v>
      </c>
      <c r="U1" s="53" t="s">
        <v>85</v>
      </c>
      <c r="V1" s="53" t="s">
        <v>84</v>
      </c>
      <c r="W1" s="53" t="s">
        <v>83</v>
      </c>
      <c r="X1" s="53" t="s">
        <v>82</v>
      </c>
      <c r="Y1" s="53" t="s">
        <v>81</v>
      </c>
      <c r="Z1" s="53" t="s">
        <v>80</v>
      </c>
      <c r="AA1" s="53" t="s">
        <v>79</v>
      </c>
      <c r="AB1" s="53" t="s">
        <v>78</v>
      </c>
      <c r="AC1" s="53" t="s">
        <v>77</v>
      </c>
      <c r="AD1" s="53" t="s">
        <v>76</v>
      </c>
      <c r="AE1" s="53" t="s">
        <v>75</v>
      </c>
      <c r="AF1" s="53" t="s">
        <v>74</v>
      </c>
      <c r="AG1" s="53" t="s">
        <v>73</v>
      </c>
      <c r="AH1" s="53" t="s">
        <v>72</v>
      </c>
      <c r="AI1" s="53" t="s">
        <v>71</v>
      </c>
      <c r="AJ1" s="53" t="s">
        <v>70</v>
      </c>
      <c r="AK1" s="53" t="s">
        <v>1</v>
      </c>
      <c r="AM1" s="52" t="s">
        <v>69</v>
      </c>
    </row>
    <row r="2" spans="1:58" x14ac:dyDescent="0.3">
      <c r="A2" s="13">
        <v>2001</v>
      </c>
      <c r="B2" s="16">
        <v>37033</v>
      </c>
      <c r="C2" s="15">
        <v>0.45833333333333331</v>
      </c>
      <c r="D2" s="13">
        <v>5.5</v>
      </c>
      <c r="E2" s="13" t="s">
        <v>21</v>
      </c>
      <c r="F2" s="14">
        <v>0.46666666666666662</v>
      </c>
      <c r="G2" s="14" t="s">
        <v>68</v>
      </c>
      <c r="H2" s="13" t="s">
        <v>65</v>
      </c>
      <c r="I2" s="13">
        <v>0</v>
      </c>
      <c r="J2" s="13">
        <v>10</v>
      </c>
      <c r="K2" s="13">
        <v>0</v>
      </c>
      <c r="L2" s="13">
        <v>5</v>
      </c>
      <c r="M2" s="13">
        <v>39</v>
      </c>
      <c r="N2" s="13">
        <v>111</v>
      </c>
      <c r="O2" s="13">
        <v>72</v>
      </c>
      <c r="P2" s="13">
        <v>9</v>
      </c>
      <c r="Q2" s="13">
        <v>5</v>
      </c>
      <c r="R2" s="13">
        <v>8</v>
      </c>
      <c r="S2" s="13">
        <v>4</v>
      </c>
      <c r="T2" s="13">
        <v>0</v>
      </c>
      <c r="U2" s="13">
        <v>24</v>
      </c>
      <c r="V2" s="13">
        <v>15</v>
      </c>
      <c r="W2" s="13">
        <v>2</v>
      </c>
      <c r="X2" s="13">
        <v>2</v>
      </c>
      <c r="Y2" s="13">
        <v>92</v>
      </c>
      <c r="Z2" s="13">
        <v>15</v>
      </c>
      <c r="AA2" s="13">
        <v>0</v>
      </c>
      <c r="AB2" s="13">
        <v>0</v>
      </c>
      <c r="AC2" s="13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3">
        <f>SUM(I2:AC2)</f>
        <v>413</v>
      </c>
      <c r="AL2" s="1">
        <v>2001</v>
      </c>
      <c r="AM2" s="1">
        <f>SUM(I2,J2,P2,R2,S2,T2,V2,X2,Z2,AB2,AC2,Q2,AD2,AE2,AF2,AG2,AH2,AI2,AJ2)</f>
        <v>68</v>
      </c>
    </row>
    <row r="3" spans="1:58" x14ac:dyDescent="0.3">
      <c r="A3" s="13">
        <v>2001</v>
      </c>
      <c r="B3" s="16">
        <v>37033</v>
      </c>
      <c r="C3" s="15">
        <v>0.5625</v>
      </c>
      <c r="D3" s="13">
        <v>8</v>
      </c>
      <c r="E3" s="13" t="s">
        <v>40</v>
      </c>
      <c r="F3" s="14">
        <v>0.46666666666666662</v>
      </c>
      <c r="G3" s="14" t="s">
        <v>68</v>
      </c>
      <c r="H3" s="13" t="s">
        <v>18</v>
      </c>
      <c r="I3" s="13">
        <v>0</v>
      </c>
      <c r="J3" s="13">
        <v>0</v>
      </c>
      <c r="K3" s="13">
        <v>0</v>
      </c>
      <c r="L3" s="13">
        <v>9</v>
      </c>
      <c r="M3" s="13">
        <v>28</v>
      </c>
      <c r="N3" s="13">
        <v>56</v>
      </c>
      <c r="O3" s="13">
        <v>32</v>
      </c>
      <c r="P3" s="13">
        <v>8</v>
      </c>
      <c r="Q3" s="13">
        <v>4</v>
      </c>
      <c r="R3" s="13">
        <v>1</v>
      </c>
      <c r="S3" s="13">
        <v>2</v>
      </c>
      <c r="T3" s="13">
        <v>0</v>
      </c>
      <c r="U3" s="13">
        <v>14</v>
      </c>
      <c r="V3" s="13">
        <v>3</v>
      </c>
      <c r="W3" s="13">
        <v>162</v>
      </c>
      <c r="X3" s="13">
        <v>2</v>
      </c>
      <c r="Y3" s="13">
        <v>126</v>
      </c>
      <c r="Z3" s="13">
        <v>9</v>
      </c>
      <c r="AA3" s="13">
        <v>17</v>
      </c>
      <c r="AB3" s="13">
        <v>0</v>
      </c>
      <c r="AC3" s="13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3">
        <f>SUM(I3:AC3)</f>
        <v>473</v>
      </c>
      <c r="AL3" s="1">
        <v>2001</v>
      </c>
      <c r="AM3" s="1">
        <f>SUM(I3,J3,P3,R3,S3,T3,V3,X3,Z3,AB3,AC3,Q3,AD3,AE3,AF3,AG3,AH3,AI3,AJ3)</f>
        <v>29</v>
      </c>
    </row>
    <row r="4" spans="1:58" x14ac:dyDescent="0.3">
      <c r="A4" s="13">
        <v>2001</v>
      </c>
      <c r="B4" s="16">
        <v>37034</v>
      </c>
      <c r="C4" s="15">
        <v>0.45833333333333331</v>
      </c>
      <c r="D4" s="13">
        <v>5.5</v>
      </c>
      <c r="E4" s="13" t="s">
        <v>23</v>
      </c>
      <c r="F4" s="14">
        <v>0.49027777777777781</v>
      </c>
      <c r="G4" s="14" t="s">
        <v>67</v>
      </c>
      <c r="H4" s="13" t="s">
        <v>11</v>
      </c>
      <c r="I4" s="13">
        <v>9</v>
      </c>
      <c r="J4" s="13">
        <v>0</v>
      </c>
      <c r="K4" s="13">
        <v>19</v>
      </c>
      <c r="L4" s="13">
        <v>13</v>
      </c>
      <c r="M4" s="13">
        <v>19</v>
      </c>
      <c r="N4" s="13">
        <v>30</v>
      </c>
      <c r="O4" s="13">
        <v>47</v>
      </c>
      <c r="P4" s="13">
        <v>0</v>
      </c>
      <c r="Q4" s="13">
        <v>0</v>
      </c>
      <c r="R4" s="13">
        <v>0</v>
      </c>
      <c r="S4" s="13">
        <v>2</v>
      </c>
      <c r="T4" s="13">
        <v>0</v>
      </c>
      <c r="U4" s="13">
        <v>30</v>
      </c>
      <c r="V4" s="13">
        <v>0</v>
      </c>
      <c r="W4" s="13">
        <v>0</v>
      </c>
      <c r="X4" s="13">
        <v>0</v>
      </c>
      <c r="Y4" s="13">
        <v>20</v>
      </c>
      <c r="Z4" s="13">
        <v>4</v>
      </c>
      <c r="AA4" s="13">
        <v>13</v>
      </c>
      <c r="AB4" s="13">
        <v>0</v>
      </c>
      <c r="AC4" s="13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3">
        <f>SUM(I4:AC4)</f>
        <v>206</v>
      </c>
      <c r="AL4" s="1">
        <v>2001</v>
      </c>
      <c r="AM4" s="1">
        <f>SUM(I4,J4,P4,R4,S4,T4,V4,X4,Z4,AB4,AC4,Q4,AD4,AE4,AF4,AG4,AH4,AI4,AJ4)</f>
        <v>15</v>
      </c>
    </row>
    <row r="5" spans="1:58" s="35" customFormat="1" x14ac:dyDescent="0.3">
      <c r="A5" s="41">
        <v>2002</v>
      </c>
      <c r="B5" s="43">
        <v>37385</v>
      </c>
      <c r="C5" s="42">
        <v>0.375</v>
      </c>
      <c r="D5" s="41">
        <v>3.5</v>
      </c>
      <c r="E5" s="41" t="s">
        <v>23</v>
      </c>
      <c r="F5" s="45">
        <v>0.43472222222222223</v>
      </c>
      <c r="G5" s="45" t="s">
        <v>66</v>
      </c>
      <c r="H5" s="41" t="s">
        <v>11</v>
      </c>
      <c r="I5" s="41">
        <v>6</v>
      </c>
      <c r="J5" s="41">
        <v>1</v>
      </c>
      <c r="K5" s="41">
        <v>14</v>
      </c>
      <c r="L5" s="41">
        <v>4</v>
      </c>
      <c r="M5" s="41">
        <v>67</v>
      </c>
      <c r="N5" s="41">
        <v>26</v>
      </c>
      <c r="O5" s="41">
        <v>0</v>
      </c>
      <c r="P5" s="41">
        <v>1</v>
      </c>
      <c r="Q5" s="41">
        <v>6</v>
      </c>
      <c r="R5" s="41">
        <v>0</v>
      </c>
      <c r="S5" s="41">
        <v>1</v>
      </c>
      <c r="T5" s="41">
        <v>1</v>
      </c>
      <c r="U5" s="41">
        <v>27</v>
      </c>
      <c r="V5" s="41">
        <v>0</v>
      </c>
      <c r="W5" s="41">
        <v>6</v>
      </c>
      <c r="X5" s="41">
        <v>0</v>
      </c>
      <c r="Y5" s="41">
        <v>18</v>
      </c>
      <c r="Z5" s="41">
        <v>4</v>
      </c>
      <c r="AA5" s="41">
        <v>7</v>
      </c>
      <c r="AB5" s="41">
        <v>3</v>
      </c>
      <c r="AC5" s="41">
        <v>1</v>
      </c>
      <c r="AD5" s="35">
        <v>0</v>
      </c>
      <c r="AE5" s="35">
        <v>0</v>
      </c>
      <c r="AF5" s="35">
        <v>0</v>
      </c>
      <c r="AG5" s="35">
        <v>0</v>
      </c>
      <c r="AH5" s="35">
        <v>0</v>
      </c>
      <c r="AI5" s="35">
        <v>0</v>
      </c>
      <c r="AJ5" s="35">
        <v>0</v>
      </c>
      <c r="AK5" s="41">
        <f>SUM(I5:AC5)</f>
        <v>193</v>
      </c>
      <c r="AL5" s="35">
        <v>2002</v>
      </c>
      <c r="AM5" s="1">
        <f>SUM(I5,J5,P5,R5,S5,T5,V5,X5,Z5,AB5,AC5,Q5,AD5,AE5,AF5,AG5,AH5,AI5,AJ5)</f>
        <v>24</v>
      </c>
    </row>
    <row r="6" spans="1:58" s="35" customFormat="1" x14ac:dyDescent="0.3">
      <c r="A6" s="41">
        <v>2002</v>
      </c>
      <c r="B6" s="43">
        <v>37385</v>
      </c>
      <c r="C6" s="42">
        <v>0.45833333333333331</v>
      </c>
      <c r="D6" s="41">
        <v>5.5</v>
      </c>
      <c r="E6" s="41" t="s">
        <v>40</v>
      </c>
      <c r="F6" s="45">
        <v>0.43472222222222223</v>
      </c>
      <c r="G6" s="45" t="s">
        <v>66</v>
      </c>
      <c r="H6" s="41" t="s">
        <v>65</v>
      </c>
      <c r="I6" s="41">
        <v>1</v>
      </c>
      <c r="J6" s="41">
        <v>1</v>
      </c>
      <c r="K6" s="41">
        <v>3</v>
      </c>
      <c r="L6" s="41">
        <v>3</v>
      </c>
      <c r="M6" s="41">
        <v>45</v>
      </c>
      <c r="N6" s="41">
        <v>2</v>
      </c>
      <c r="O6" s="41">
        <v>4</v>
      </c>
      <c r="P6" s="41">
        <v>0</v>
      </c>
      <c r="Q6" s="41">
        <v>1</v>
      </c>
      <c r="R6" s="41">
        <v>0</v>
      </c>
      <c r="S6" s="41">
        <v>0</v>
      </c>
      <c r="T6" s="41">
        <v>1</v>
      </c>
      <c r="U6" s="41">
        <v>3</v>
      </c>
      <c r="V6" s="41">
        <v>0</v>
      </c>
      <c r="W6" s="41">
        <v>0</v>
      </c>
      <c r="X6" s="41">
        <v>0</v>
      </c>
      <c r="Y6" s="41">
        <v>7</v>
      </c>
      <c r="Z6" s="41">
        <v>2</v>
      </c>
      <c r="AA6" s="41">
        <v>50</v>
      </c>
      <c r="AB6" s="41">
        <v>1</v>
      </c>
      <c r="AC6" s="41">
        <v>5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41">
        <f>SUM(I6:AC6)</f>
        <v>129</v>
      </c>
      <c r="AL6" s="35">
        <v>2002</v>
      </c>
      <c r="AM6" s="1">
        <f>SUM(I6,J6,P6,R6,S6,T6,V6,X6,Z6,AB6,AC6,Q6,AD6,AE6,AF6,AG6,AH6,AI6,AJ6)</f>
        <v>12</v>
      </c>
    </row>
    <row r="7" spans="1:58" s="35" customFormat="1" x14ac:dyDescent="0.3">
      <c r="A7" s="41">
        <v>2002</v>
      </c>
      <c r="B7" s="43">
        <v>37386</v>
      </c>
      <c r="C7" s="42">
        <v>0.375</v>
      </c>
      <c r="D7" s="41">
        <v>3.5</v>
      </c>
      <c r="E7" s="41" t="s">
        <v>21</v>
      </c>
      <c r="F7" s="45">
        <v>0.4513888888888889</v>
      </c>
      <c r="G7" s="45" t="s">
        <v>64</v>
      </c>
      <c r="H7" s="41" t="s">
        <v>11</v>
      </c>
      <c r="I7" s="41">
        <v>3</v>
      </c>
      <c r="J7" s="41">
        <v>0</v>
      </c>
      <c r="K7" s="41">
        <v>0</v>
      </c>
      <c r="L7" s="41">
        <v>1</v>
      </c>
      <c r="M7" s="41">
        <v>29</v>
      </c>
      <c r="N7" s="41">
        <v>47</v>
      </c>
      <c r="O7" s="41">
        <v>4</v>
      </c>
      <c r="P7" s="41">
        <v>0</v>
      </c>
      <c r="Q7" s="41">
        <v>4</v>
      </c>
      <c r="R7" s="41">
        <v>0</v>
      </c>
      <c r="S7" s="41">
        <v>0</v>
      </c>
      <c r="T7" s="41">
        <v>4</v>
      </c>
      <c r="U7" s="41">
        <v>11</v>
      </c>
      <c r="V7" s="41">
        <v>0</v>
      </c>
      <c r="W7" s="41">
        <v>2088</v>
      </c>
      <c r="X7" s="41">
        <v>0</v>
      </c>
      <c r="Y7" s="41">
        <v>109</v>
      </c>
      <c r="Z7" s="41">
        <v>7</v>
      </c>
      <c r="AA7" s="41">
        <v>14</v>
      </c>
      <c r="AB7" s="41">
        <v>0</v>
      </c>
      <c r="AC7" s="41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41">
        <f>SUM(I7:AC7)</f>
        <v>2321</v>
      </c>
      <c r="AL7" s="35">
        <v>2002</v>
      </c>
      <c r="AM7" s="1">
        <f>SUM(I7,J7,P7,R7,S7,T7,V7,X7,Z7,AB7,AC7,Q7,AD7,AE7,AF7,AG7,AH7,AI7,AJ7)</f>
        <v>18</v>
      </c>
    </row>
    <row r="8" spans="1:58" s="35" customFormat="1" x14ac:dyDescent="0.3">
      <c r="A8" s="41">
        <v>2002</v>
      </c>
      <c r="B8" s="43">
        <v>37386</v>
      </c>
      <c r="C8" s="42">
        <v>0.54166666666666663</v>
      </c>
      <c r="D8" s="41">
        <v>7.5</v>
      </c>
      <c r="E8" s="41" t="s">
        <v>40</v>
      </c>
      <c r="F8" s="45">
        <v>0.4513888888888889</v>
      </c>
      <c r="G8" s="45" t="s">
        <v>64</v>
      </c>
      <c r="H8" s="41" t="s">
        <v>18</v>
      </c>
      <c r="I8" s="41">
        <v>2</v>
      </c>
      <c r="J8" s="41">
        <v>2</v>
      </c>
      <c r="K8" s="41">
        <v>0</v>
      </c>
      <c r="L8" s="41">
        <v>11</v>
      </c>
      <c r="M8" s="41">
        <v>38</v>
      </c>
      <c r="N8" s="41">
        <v>48</v>
      </c>
      <c r="O8" s="41">
        <v>3</v>
      </c>
      <c r="P8" s="41">
        <v>0</v>
      </c>
      <c r="Q8" s="41">
        <v>2</v>
      </c>
      <c r="R8" s="41">
        <v>0</v>
      </c>
      <c r="S8" s="41">
        <v>1</v>
      </c>
      <c r="T8" s="41">
        <v>0</v>
      </c>
      <c r="U8" s="41">
        <v>13</v>
      </c>
      <c r="V8" s="41">
        <v>6</v>
      </c>
      <c r="W8" s="41">
        <v>1</v>
      </c>
      <c r="X8" s="41">
        <v>0</v>
      </c>
      <c r="Y8" s="41">
        <v>95</v>
      </c>
      <c r="Z8" s="41">
        <v>9</v>
      </c>
      <c r="AA8" s="41">
        <v>1</v>
      </c>
      <c r="AB8" s="41">
        <v>5</v>
      </c>
      <c r="AC8" s="41">
        <v>1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41">
        <f>SUM(I8:AC8)</f>
        <v>238</v>
      </c>
      <c r="AL8" s="35">
        <v>2002</v>
      </c>
      <c r="AM8" s="1">
        <f>SUM(I8,J8,P8,R8,S8,T8,V8,X8,Z8,AB8,AC8,Q8,AD8,AE8,AF8,AG8,AH8,AI8,AJ8)</f>
        <v>28</v>
      </c>
    </row>
    <row r="9" spans="1:58" s="20" customFormat="1" x14ac:dyDescent="0.3">
      <c r="A9" s="48">
        <v>2003</v>
      </c>
      <c r="B9" s="51">
        <v>37769</v>
      </c>
      <c r="C9" s="50">
        <v>0.375</v>
      </c>
      <c r="D9" s="48">
        <v>4</v>
      </c>
      <c r="E9" s="48" t="s">
        <v>23</v>
      </c>
      <c r="F9" s="49">
        <v>0.43541666666666662</v>
      </c>
      <c r="G9" s="49" t="s">
        <v>63</v>
      </c>
      <c r="H9" s="48" t="s">
        <v>11</v>
      </c>
      <c r="I9" s="48">
        <v>3</v>
      </c>
      <c r="J9" s="48">
        <v>4</v>
      </c>
      <c r="K9" s="48">
        <v>65</v>
      </c>
      <c r="L9" s="48">
        <v>154</v>
      </c>
      <c r="M9" s="48">
        <v>43</v>
      </c>
      <c r="N9" s="48">
        <v>1</v>
      </c>
      <c r="O9" s="48">
        <v>9</v>
      </c>
      <c r="P9" s="48">
        <v>0</v>
      </c>
      <c r="Q9" s="48">
        <v>7</v>
      </c>
      <c r="R9" s="48">
        <v>0</v>
      </c>
      <c r="S9" s="48">
        <v>0</v>
      </c>
      <c r="T9" s="48">
        <v>0</v>
      </c>
      <c r="U9" s="48">
        <v>65</v>
      </c>
      <c r="V9" s="48">
        <v>0</v>
      </c>
      <c r="W9" s="48">
        <v>14</v>
      </c>
      <c r="X9" s="48">
        <v>0</v>
      </c>
      <c r="Y9" s="48">
        <v>28</v>
      </c>
      <c r="Z9" s="48">
        <v>1</v>
      </c>
      <c r="AA9" s="48">
        <v>53</v>
      </c>
      <c r="AB9" s="48">
        <v>0</v>
      </c>
      <c r="AC9" s="48">
        <v>3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48">
        <f>SUM(I9:AC9)</f>
        <v>450</v>
      </c>
      <c r="AL9" s="20">
        <v>2003</v>
      </c>
      <c r="AM9" s="1">
        <f>SUM(I9,J9,P9,R9,S9,T9,V9,X9,Z9,AB9,AC9,Q9,AD9,AE9,AF9,AG9,AH9,AI9,AJ9)</f>
        <v>18</v>
      </c>
    </row>
    <row r="10" spans="1:58" s="20" customFormat="1" x14ac:dyDescent="0.3">
      <c r="A10" s="48">
        <v>2003</v>
      </c>
      <c r="B10" s="51">
        <v>37769</v>
      </c>
      <c r="C10" s="50">
        <v>0.54166666666666663</v>
      </c>
      <c r="D10" s="48">
        <v>8</v>
      </c>
      <c r="E10" s="48" t="s">
        <v>40</v>
      </c>
      <c r="F10" s="49">
        <v>0.43541666666666662</v>
      </c>
      <c r="G10" s="49" t="s">
        <v>63</v>
      </c>
      <c r="H10" s="48" t="s">
        <v>18</v>
      </c>
      <c r="I10" s="48">
        <v>3</v>
      </c>
      <c r="J10" s="48">
        <v>0</v>
      </c>
      <c r="K10" s="48">
        <v>111</v>
      </c>
      <c r="L10" s="48">
        <v>15</v>
      </c>
      <c r="M10" s="48">
        <v>46</v>
      </c>
      <c r="N10" s="48">
        <v>48</v>
      </c>
      <c r="O10" s="48">
        <v>14</v>
      </c>
      <c r="P10" s="48">
        <v>3</v>
      </c>
      <c r="Q10" s="48">
        <v>16</v>
      </c>
      <c r="R10" s="48">
        <v>3</v>
      </c>
      <c r="S10" s="48">
        <v>0</v>
      </c>
      <c r="T10" s="48">
        <v>5</v>
      </c>
      <c r="U10" s="48">
        <v>17</v>
      </c>
      <c r="V10" s="48">
        <v>17</v>
      </c>
      <c r="W10" s="48">
        <v>1</v>
      </c>
      <c r="X10" s="48">
        <v>0</v>
      </c>
      <c r="Y10" s="48">
        <v>108</v>
      </c>
      <c r="Z10" s="48">
        <v>5</v>
      </c>
      <c r="AA10" s="48">
        <v>233</v>
      </c>
      <c r="AB10" s="48">
        <v>2</v>
      </c>
      <c r="AC10" s="48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48">
        <f>SUM(I10:AC10)</f>
        <v>647</v>
      </c>
      <c r="AL10" s="20">
        <v>2003</v>
      </c>
      <c r="AM10" s="1">
        <f>SUM(I10,J10,P10,R10,S10,T10,V10,X10,Z10,AB10,AC10,Q10,AD10,AE10,AF10,AG10,AH10,AI10,AJ10)</f>
        <v>54</v>
      </c>
    </row>
    <row r="11" spans="1:58" s="20" customFormat="1" x14ac:dyDescent="0.3">
      <c r="A11" s="48">
        <v>2003</v>
      </c>
      <c r="B11" s="51">
        <v>37770</v>
      </c>
      <c r="C11" s="50">
        <v>0.375</v>
      </c>
      <c r="D11" s="48">
        <v>4</v>
      </c>
      <c r="E11" s="48" t="s">
        <v>21</v>
      </c>
      <c r="F11" s="49">
        <v>0.4548611111111111</v>
      </c>
      <c r="G11" s="49" t="s">
        <v>62</v>
      </c>
      <c r="H11" s="48" t="s">
        <v>11</v>
      </c>
      <c r="I11" s="48">
        <v>1</v>
      </c>
      <c r="J11" s="48">
        <v>0</v>
      </c>
      <c r="K11" s="48">
        <v>19</v>
      </c>
      <c r="L11" s="48">
        <v>3</v>
      </c>
      <c r="M11" s="48">
        <v>39</v>
      </c>
      <c r="N11" s="48">
        <v>17</v>
      </c>
      <c r="O11" s="48">
        <v>3</v>
      </c>
      <c r="P11" s="48">
        <v>3</v>
      </c>
      <c r="Q11" s="48">
        <v>13</v>
      </c>
      <c r="R11" s="48">
        <v>2</v>
      </c>
      <c r="S11" s="48">
        <v>0</v>
      </c>
      <c r="T11" s="48">
        <v>7</v>
      </c>
      <c r="U11" s="48">
        <v>83</v>
      </c>
      <c r="V11" s="48">
        <v>1</v>
      </c>
      <c r="W11" s="48">
        <v>491</v>
      </c>
      <c r="X11" s="48">
        <v>1</v>
      </c>
      <c r="Y11" s="48">
        <v>203</v>
      </c>
      <c r="Z11" s="48">
        <v>2</v>
      </c>
      <c r="AA11" s="48">
        <v>141</v>
      </c>
      <c r="AB11" s="48">
        <v>2</v>
      </c>
      <c r="AC11" s="48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48">
        <f>SUM(I11:AC11)</f>
        <v>1031</v>
      </c>
      <c r="AL11" s="20">
        <v>2003</v>
      </c>
      <c r="AM11" s="1">
        <f>SUM(I11,J11,P11,R11,S11,T11,V11,X11,Z11,AB11,AC11,Q11,AD11,AE11,AF11,AG11,AH11,AI11,AJ11)</f>
        <v>32</v>
      </c>
    </row>
    <row r="12" spans="1:58" x14ac:dyDescent="0.3">
      <c r="A12" s="13">
        <v>2004</v>
      </c>
      <c r="B12" s="16">
        <v>38126</v>
      </c>
      <c r="C12" s="15">
        <v>0.45833333333333331</v>
      </c>
      <c r="D12" s="13">
        <v>5.5</v>
      </c>
      <c r="E12" s="13" t="s">
        <v>40</v>
      </c>
      <c r="F12" s="14">
        <v>0.48472222222222222</v>
      </c>
      <c r="G12" s="14" t="s">
        <v>61</v>
      </c>
      <c r="H12" s="13" t="s">
        <v>11</v>
      </c>
      <c r="I12" s="13">
        <v>2</v>
      </c>
      <c r="J12" s="13">
        <v>0</v>
      </c>
      <c r="K12" s="13">
        <v>246</v>
      </c>
      <c r="L12" s="13">
        <v>2</v>
      </c>
      <c r="M12" s="13">
        <v>73</v>
      </c>
      <c r="N12" s="13">
        <v>15</v>
      </c>
      <c r="O12" s="13">
        <v>80</v>
      </c>
      <c r="P12" s="13">
        <v>7</v>
      </c>
      <c r="Q12" s="13">
        <v>16</v>
      </c>
      <c r="R12" s="13">
        <v>1</v>
      </c>
      <c r="S12" s="13">
        <v>0</v>
      </c>
      <c r="T12" s="13">
        <v>2</v>
      </c>
      <c r="U12" s="13">
        <v>64</v>
      </c>
      <c r="V12" s="13">
        <v>4</v>
      </c>
      <c r="W12" s="13">
        <v>2</v>
      </c>
      <c r="X12" s="13">
        <v>0</v>
      </c>
      <c r="Y12" s="13">
        <v>55</v>
      </c>
      <c r="Z12" s="13">
        <v>1</v>
      </c>
      <c r="AA12" s="13">
        <v>156</v>
      </c>
      <c r="AB12" s="13">
        <v>0</v>
      </c>
      <c r="AC12" s="13">
        <v>2</v>
      </c>
      <c r="AD12" s="1">
        <v>3</v>
      </c>
      <c r="AE12" s="1">
        <v>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3">
        <f>SUM(I12:AJ12)</f>
        <v>737</v>
      </c>
      <c r="AL12" s="47">
        <v>2004</v>
      </c>
      <c r="AM12" s="1">
        <f>SUM(I12,J12,P12,R12,S12,T12,V12,X12,Z12,AB12,AC12,Q12,AD12,AE12,AF12,AG12,AH12,AI12,AJ12)</f>
        <v>44</v>
      </c>
    </row>
    <row r="13" spans="1:58" x14ac:dyDescent="0.3">
      <c r="A13" s="13">
        <v>2004</v>
      </c>
      <c r="B13" s="16">
        <v>38126</v>
      </c>
      <c r="C13" s="15">
        <v>0.54166666666666663</v>
      </c>
      <c r="D13" s="13">
        <v>7.5</v>
      </c>
      <c r="E13" s="13" t="s">
        <v>21</v>
      </c>
      <c r="F13" s="14">
        <v>0.48472222222222222</v>
      </c>
      <c r="G13" s="14" t="s">
        <v>61</v>
      </c>
      <c r="H13" s="13" t="s">
        <v>18</v>
      </c>
      <c r="I13" s="13">
        <v>0</v>
      </c>
      <c r="J13" s="13">
        <v>0</v>
      </c>
      <c r="K13" s="13">
        <v>0</v>
      </c>
      <c r="L13" s="13">
        <v>15</v>
      </c>
      <c r="M13" s="13">
        <v>22</v>
      </c>
      <c r="N13" s="13">
        <v>60</v>
      </c>
      <c r="O13" s="13">
        <v>3</v>
      </c>
      <c r="P13" s="13">
        <v>11</v>
      </c>
      <c r="Q13" s="13">
        <v>28</v>
      </c>
      <c r="R13" s="13">
        <v>3</v>
      </c>
      <c r="S13" s="13">
        <v>0</v>
      </c>
      <c r="T13" s="13">
        <v>0</v>
      </c>
      <c r="U13" s="13">
        <v>38</v>
      </c>
      <c r="V13" s="13">
        <v>2</v>
      </c>
      <c r="W13" s="13">
        <v>4</v>
      </c>
      <c r="X13" s="13">
        <v>0</v>
      </c>
      <c r="Y13" s="13">
        <v>28</v>
      </c>
      <c r="Z13" s="13">
        <v>5</v>
      </c>
      <c r="AA13" s="13">
        <v>312</v>
      </c>
      <c r="AB13" s="13">
        <v>0</v>
      </c>
      <c r="AC13" s="13">
        <v>1</v>
      </c>
      <c r="AD13" s="1">
        <v>0</v>
      </c>
      <c r="AE13" s="1">
        <v>2</v>
      </c>
      <c r="AF13" s="1">
        <v>1</v>
      </c>
      <c r="AG13" s="1">
        <v>1</v>
      </c>
      <c r="AH13" s="1">
        <v>0</v>
      </c>
      <c r="AI13" s="1">
        <v>0</v>
      </c>
      <c r="AJ13" s="1">
        <v>0</v>
      </c>
      <c r="AK13" s="13">
        <f>SUM(I13:AJ13)</f>
        <v>536</v>
      </c>
      <c r="AL13" s="47">
        <v>2004</v>
      </c>
      <c r="AM13" s="1">
        <f>SUM(I13,J13,P13,R13,S13,T13,V13,X13,Z13,AB13,AC13,Q13,AD13,AE13,AF13,AG13,AH13,AI13,AJ13)</f>
        <v>54</v>
      </c>
    </row>
    <row r="14" spans="1:58" s="35" customFormat="1" x14ac:dyDescent="0.3">
      <c r="A14" s="41">
        <v>2005</v>
      </c>
      <c r="B14" s="43">
        <v>38495</v>
      </c>
      <c r="C14" s="42">
        <v>0.39583333333333331</v>
      </c>
      <c r="D14" s="41">
        <v>4</v>
      </c>
      <c r="E14" s="41" t="s">
        <v>23</v>
      </c>
      <c r="F14" s="45">
        <v>0.47013888888888888</v>
      </c>
      <c r="G14" s="45" t="s">
        <v>57</v>
      </c>
      <c r="H14" s="41" t="s">
        <v>11</v>
      </c>
      <c r="I14" s="41">
        <v>68</v>
      </c>
      <c r="J14" s="41">
        <v>0</v>
      </c>
      <c r="K14" s="41">
        <v>0</v>
      </c>
      <c r="L14" s="41">
        <v>167</v>
      </c>
      <c r="M14" s="41">
        <v>91</v>
      </c>
      <c r="N14" s="41">
        <v>16</v>
      </c>
      <c r="O14" s="41">
        <v>370</v>
      </c>
      <c r="P14" s="41">
        <v>2</v>
      </c>
      <c r="Q14" s="41">
        <v>14</v>
      </c>
      <c r="R14" s="41">
        <v>3</v>
      </c>
      <c r="S14" s="41">
        <v>0</v>
      </c>
      <c r="T14" s="41">
        <v>1</v>
      </c>
      <c r="U14" s="41">
        <v>18</v>
      </c>
      <c r="V14" s="41">
        <v>1</v>
      </c>
      <c r="W14" s="41">
        <v>1</v>
      </c>
      <c r="X14" s="41">
        <v>0</v>
      </c>
      <c r="Y14" s="41">
        <v>28</v>
      </c>
      <c r="Z14" s="41">
        <v>2</v>
      </c>
      <c r="AA14" s="41">
        <v>18</v>
      </c>
      <c r="AB14" s="41">
        <v>1</v>
      </c>
      <c r="AC14" s="41">
        <v>1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1</v>
      </c>
      <c r="AJ14" s="35">
        <v>0</v>
      </c>
      <c r="AK14" s="41">
        <f>SUM(I14:AJ14)</f>
        <v>803</v>
      </c>
      <c r="AL14" s="35">
        <v>2005</v>
      </c>
      <c r="AM14" s="1">
        <f>SUM(I14,J14,P14,R14,S14,T14,V14,X14,Z14,AB14,AC14,Q14,AD14,AE14,AF14,AG14,AH14,AI14,AJ14)</f>
        <v>94</v>
      </c>
      <c r="AX14" s="41" t="s">
        <v>60</v>
      </c>
      <c r="AY14" s="46">
        <v>37012</v>
      </c>
      <c r="AZ14" s="46">
        <v>37377</v>
      </c>
      <c r="BA14" s="46">
        <v>37742</v>
      </c>
      <c r="BC14" s="35" t="s">
        <v>59</v>
      </c>
      <c r="BD14" s="35" t="s">
        <v>58</v>
      </c>
      <c r="BE14" s="35" t="s">
        <v>54</v>
      </c>
      <c r="BF14" s="35" t="s">
        <v>53</v>
      </c>
    </row>
    <row r="15" spans="1:58" s="35" customFormat="1" x14ac:dyDescent="0.3">
      <c r="A15" s="41">
        <v>2005</v>
      </c>
      <c r="B15" s="43">
        <v>38495</v>
      </c>
      <c r="C15" s="42">
        <v>0.54166666666666663</v>
      </c>
      <c r="D15" s="41">
        <v>7.5</v>
      </c>
      <c r="E15" s="41" t="s">
        <v>21</v>
      </c>
      <c r="F15" s="45">
        <v>0.47013888888888888</v>
      </c>
      <c r="G15" s="45" t="s">
        <v>57</v>
      </c>
      <c r="H15" s="41" t="s">
        <v>18</v>
      </c>
      <c r="I15" s="41">
        <v>20</v>
      </c>
      <c r="J15" s="41">
        <v>0</v>
      </c>
      <c r="K15" s="41">
        <v>0</v>
      </c>
      <c r="L15" s="41">
        <v>15</v>
      </c>
      <c r="M15" s="41">
        <v>136</v>
      </c>
      <c r="N15" s="41">
        <v>10</v>
      </c>
      <c r="O15" s="41">
        <v>35</v>
      </c>
      <c r="P15" s="41">
        <v>4</v>
      </c>
      <c r="Q15" s="41">
        <v>9</v>
      </c>
      <c r="R15" s="41">
        <v>0</v>
      </c>
      <c r="S15" s="41">
        <v>0</v>
      </c>
      <c r="T15" s="44">
        <v>1</v>
      </c>
      <c r="U15" s="44">
        <v>48</v>
      </c>
      <c r="V15" s="41">
        <v>1</v>
      </c>
      <c r="W15" s="41">
        <v>2</v>
      </c>
      <c r="X15" s="41">
        <v>0</v>
      </c>
      <c r="Y15" s="41">
        <v>44</v>
      </c>
      <c r="Z15" s="41">
        <v>21</v>
      </c>
      <c r="AA15" s="41">
        <v>47</v>
      </c>
      <c r="AB15" s="41">
        <v>2</v>
      </c>
      <c r="AC15" s="41">
        <v>8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41">
        <f>SUM(I15:AJ15)</f>
        <v>403</v>
      </c>
      <c r="AL15" s="35">
        <v>2005</v>
      </c>
      <c r="AM15" s="1">
        <f>SUM(I15,J15,P15,R15,S15,T15,V15,X15,Z15,AB15,AC15,Q15,AD15,AE15,AF15,AG15,AH15,AI15,AJ15)</f>
        <v>66</v>
      </c>
      <c r="AX15" s="35" t="s">
        <v>56</v>
      </c>
      <c r="AY15" s="35">
        <v>19</v>
      </c>
      <c r="AZ15" s="35">
        <v>17</v>
      </c>
      <c r="BA15" s="35">
        <v>195</v>
      </c>
      <c r="BC15" s="35">
        <v>2001</v>
      </c>
      <c r="BD15" s="35">
        <v>19</v>
      </c>
      <c r="BE15" s="35">
        <v>27</v>
      </c>
      <c r="BF15" s="35">
        <v>86</v>
      </c>
    </row>
    <row r="16" spans="1:58" s="35" customFormat="1" x14ac:dyDescent="0.3">
      <c r="A16" s="41">
        <v>2005</v>
      </c>
      <c r="B16" s="43">
        <v>38496</v>
      </c>
      <c r="C16" s="42">
        <v>0.38541666666666669</v>
      </c>
      <c r="D16" s="35">
        <v>4</v>
      </c>
      <c r="E16" s="35" t="s">
        <v>40</v>
      </c>
      <c r="F16" s="36">
        <v>0.49722222222222223</v>
      </c>
      <c r="G16" s="36" t="s">
        <v>55</v>
      </c>
      <c r="H16" s="35" t="s">
        <v>11</v>
      </c>
      <c r="I16" s="41">
        <v>9</v>
      </c>
      <c r="J16" s="41">
        <v>0</v>
      </c>
      <c r="K16" s="41">
        <v>0</v>
      </c>
      <c r="L16" s="41">
        <v>199</v>
      </c>
      <c r="M16" s="41">
        <v>202</v>
      </c>
      <c r="N16" s="41">
        <v>3</v>
      </c>
      <c r="O16" s="41">
        <v>74</v>
      </c>
      <c r="P16" s="41">
        <v>1</v>
      </c>
      <c r="Q16" s="41">
        <v>7</v>
      </c>
      <c r="R16" s="41">
        <v>2</v>
      </c>
      <c r="S16" s="41">
        <v>0</v>
      </c>
      <c r="T16" s="41">
        <v>1</v>
      </c>
      <c r="U16" s="41">
        <v>117</v>
      </c>
      <c r="V16" s="41">
        <v>2</v>
      </c>
      <c r="W16" s="41">
        <v>1</v>
      </c>
      <c r="X16" s="41">
        <v>0</v>
      </c>
      <c r="Y16" s="41">
        <v>58</v>
      </c>
      <c r="Z16" s="41">
        <v>6</v>
      </c>
      <c r="AA16" s="41">
        <v>145</v>
      </c>
      <c r="AB16" s="41">
        <v>0</v>
      </c>
      <c r="AC16" s="41">
        <v>10</v>
      </c>
      <c r="AD16" s="35">
        <v>0</v>
      </c>
      <c r="AE16" s="35">
        <v>0</v>
      </c>
      <c r="AF16" s="35">
        <v>1</v>
      </c>
      <c r="AG16" s="35">
        <v>0</v>
      </c>
      <c r="AH16" s="35">
        <v>5</v>
      </c>
      <c r="AI16" s="35">
        <v>1</v>
      </c>
      <c r="AJ16" s="35">
        <v>0</v>
      </c>
      <c r="AK16" s="41">
        <f>SUM(I16:AJ16)</f>
        <v>844</v>
      </c>
      <c r="AL16" s="35">
        <v>2005</v>
      </c>
      <c r="AM16" s="1">
        <f>SUM(I16,J16,P16,R16,S16,T16,V16,X16,Z16,AB16,AC16,Q16,AD16,AE16,AF16,AG16,AH16,AI16,AJ16)</f>
        <v>45</v>
      </c>
      <c r="AX16" s="35" t="s">
        <v>54</v>
      </c>
      <c r="AY16" s="35">
        <v>27</v>
      </c>
      <c r="AZ16" s="35">
        <v>19</v>
      </c>
      <c r="BA16" s="35">
        <v>172</v>
      </c>
      <c r="BC16" s="35">
        <v>2002</v>
      </c>
      <c r="BD16" s="35">
        <v>17</v>
      </c>
      <c r="BE16" s="35">
        <v>19</v>
      </c>
      <c r="BF16" s="35">
        <v>179</v>
      </c>
    </row>
    <row r="17" spans="1:58" s="20" customFormat="1" x14ac:dyDescent="0.3">
      <c r="A17" s="20">
        <v>2006</v>
      </c>
      <c r="B17" s="24">
        <v>38862</v>
      </c>
      <c r="C17" s="23">
        <v>0.39583333333333331</v>
      </c>
      <c r="D17" s="20">
        <v>4</v>
      </c>
      <c r="E17" s="20" t="s">
        <v>21</v>
      </c>
      <c r="F17" s="21">
        <v>0.42430555555555555</v>
      </c>
      <c r="G17" s="21" t="s">
        <v>52</v>
      </c>
      <c r="H17" s="20" t="s">
        <v>11</v>
      </c>
      <c r="I17" s="20">
        <v>0</v>
      </c>
      <c r="J17" s="20">
        <v>0</v>
      </c>
      <c r="K17" s="20">
        <v>115</v>
      </c>
      <c r="L17" s="20">
        <v>66</v>
      </c>
      <c r="M17" s="20">
        <v>186</v>
      </c>
      <c r="N17" s="20">
        <v>10</v>
      </c>
      <c r="O17" s="20">
        <v>53</v>
      </c>
      <c r="P17" s="20">
        <v>1</v>
      </c>
      <c r="Q17" s="20">
        <v>11</v>
      </c>
      <c r="R17" s="20">
        <v>0</v>
      </c>
      <c r="S17" s="20">
        <v>0</v>
      </c>
      <c r="T17" s="20">
        <v>1</v>
      </c>
      <c r="U17" s="20">
        <v>44</v>
      </c>
      <c r="V17" s="20">
        <v>4</v>
      </c>
      <c r="W17" s="20">
        <v>0</v>
      </c>
      <c r="X17" s="20">
        <v>0</v>
      </c>
      <c r="Y17" s="20">
        <v>256</v>
      </c>
      <c r="Z17" s="20">
        <v>24</v>
      </c>
      <c r="AA17" s="20">
        <v>284</v>
      </c>
      <c r="AB17" s="20">
        <v>1</v>
      </c>
      <c r="AC17" s="20">
        <v>0</v>
      </c>
      <c r="AD17" s="20">
        <v>0</v>
      </c>
      <c r="AE17" s="20">
        <v>0</v>
      </c>
      <c r="AF17" s="20">
        <v>3</v>
      </c>
      <c r="AG17" s="20">
        <v>1</v>
      </c>
      <c r="AH17" s="20">
        <v>0</v>
      </c>
      <c r="AI17" s="20">
        <v>2</v>
      </c>
      <c r="AJ17" s="20">
        <v>0</v>
      </c>
      <c r="AK17" s="20">
        <f>SUM(I17:AJ17)</f>
        <v>1062</v>
      </c>
      <c r="AL17" s="20">
        <v>2006</v>
      </c>
      <c r="AM17" s="1">
        <f>SUM(I17,J17,P17,R17,S17,T17,V17,X17,Z17,AB17,AC17,Q17,AD17,AE17,AF17,AG17,AH17,AI17,AJ17)</f>
        <v>48</v>
      </c>
      <c r="AX17" s="20" t="s">
        <v>53</v>
      </c>
      <c r="AY17" s="20">
        <v>86</v>
      </c>
      <c r="AZ17" s="20">
        <v>179</v>
      </c>
      <c r="BA17" s="20">
        <v>128</v>
      </c>
      <c r="BC17" s="20">
        <v>2003</v>
      </c>
      <c r="BD17" s="20">
        <v>195</v>
      </c>
      <c r="BE17" s="20">
        <v>172</v>
      </c>
      <c r="BF17" s="20">
        <v>128</v>
      </c>
    </row>
    <row r="18" spans="1:58" s="20" customFormat="1" x14ac:dyDescent="0.3">
      <c r="A18" s="20">
        <v>2006</v>
      </c>
      <c r="B18" s="24">
        <v>38862</v>
      </c>
      <c r="C18" s="23">
        <v>0.54166666666666663</v>
      </c>
      <c r="D18" s="20">
        <v>8</v>
      </c>
      <c r="E18" s="20" t="s">
        <v>40</v>
      </c>
      <c r="F18" s="21">
        <v>0.42430555555555555</v>
      </c>
      <c r="G18" s="21" t="s">
        <v>52</v>
      </c>
      <c r="H18" s="20" t="s">
        <v>18</v>
      </c>
      <c r="I18" s="20">
        <v>0</v>
      </c>
      <c r="J18" s="20">
        <v>2</v>
      </c>
      <c r="K18" s="20">
        <v>5</v>
      </c>
      <c r="L18" s="20">
        <v>65</v>
      </c>
      <c r="M18" s="20">
        <v>148</v>
      </c>
      <c r="N18" s="20">
        <v>14</v>
      </c>
      <c r="O18" s="20">
        <v>1</v>
      </c>
      <c r="P18" s="20">
        <v>0</v>
      </c>
      <c r="Q18" s="20">
        <v>18</v>
      </c>
      <c r="R18" s="20">
        <v>0</v>
      </c>
      <c r="S18" s="20">
        <v>0</v>
      </c>
      <c r="T18" s="20">
        <v>0</v>
      </c>
      <c r="U18" s="20">
        <v>52</v>
      </c>
      <c r="V18" s="20">
        <v>7</v>
      </c>
      <c r="W18" s="20">
        <v>1</v>
      </c>
      <c r="X18" s="20">
        <v>0</v>
      </c>
      <c r="Y18" s="20">
        <v>58</v>
      </c>
      <c r="Z18" s="20">
        <v>21</v>
      </c>
      <c r="AA18" s="20">
        <v>1173</v>
      </c>
      <c r="AB18" s="20">
        <v>0</v>
      </c>
      <c r="AC18" s="20">
        <v>1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1</v>
      </c>
      <c r="AJ18" s="20">
        <v>0</v>
      </c>
      <c r="AK18" s="20">
        <f>SUM(I18:AJ18)</f>
        <v>1567</v>
      </c>
      <c r="AL18" s="20">
        <v>2006</v>
      </c>
      <c r="AM18" s="1">
        <f>SUM(I18,J18,P18,R18,S18,T18,V18,X18,Z18,AB18,AC18,Q18,AD18,AE18,AF18,AG18,AH18,AI18,AJ18)</f>
        <v>50</v>
      </c>
      <c r="AX18" s="20" t="s">
        <v>51</v>
      </c>
      <c r="AY18" s="20">
        <v>197</v>
      </c>
      <c r="AZ18" s="20">
        <v>123</v>
      </c>
      <c r="BA18" s="20">
        <v>66</v>
      </c>
    </row>
    <row r="19" spans="1:58" x14ac:dyDescent="0.3">
      <c r="A19" s="1">
        <v>2007</v>
      </c>
      <c r="B19" s="3">
        <v>39218</v>
      </c>
      <c r="C19" s="2">
        <v>0.4375</v>
      </c>
      <c r="E19" s="1" t="s">
        <v>23</v>
      </c>
      <c r="F19" s="18">
        <v>0.48472222222222222</v>
      </c>
      <c r="G19" s="1" t="s">
        <v>49</v>
      </c>
      <c r="H19" s="1" t="s">
        <v>11</v>
      </c>
      <c r="I19" s="1">
        <v>0</v>
      </c>
      <c r="J19" s="1">
        <v>1</v>
      </c>
      <c r="K19" s="1">
        <v>0</v>
      </c>
      <c r="L19" s="1">
        <v>70</v>
      </c>
      <c r="M19" s="1">
        <v>164</v>
      </c>
      <c r="N19" s="1">
        <v>9</v>
      </c>
      <c r="O19" s="1">
        <v>0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106</v>
      </c>
      <c r="V19" s="1">
        <v>3</v>
      </c>
      <c r="W19" s="1">
        <v>16</v>
      </c>
      <c r="X19" s="1">
        <v>0</v>
      </c>
      <c r="Y19" s="1">
        <v>82</v>
      </c>
      <c r="Z19" s="1">
        <v>2</v>
      </c>
      <c r="AA19" s="1">
        <v>112</v>
      </c>
      <c r="AB19" s="1">
        <v>3</v>
      </c>
      <c r="AC19" s="1">
        <v>16</v>
      </c>
      <c r="AD19" s="1">
        <v>0</v>
      </c>
      <c r="AE19" s="1">
        <v>2</v>
      </c>
      <c r="AF19" s="1">
        <v>0</v>
      </c>
      <c r="AG19" s="1">
        <v>3</v>
      </c>
      <c r="AH19" s="1">
        <v>0</v>
      </c>
      <c r="AI19" s="1">
        <v>0</v>
      </c>
      <c r="AJ19" s="1">
        <v>0</v>
      </c>
      <c r="AK19" s="1">
        <f>SUM(I19:AJ19)</f>
        <v>591</v>
      </c>
      <c r="AL19" s="1">
        <v>2007</v>
      </c>
      <c r="AM19" s="1">
        <f>SUM(I19,J19,P19,R19,S19,T19,V19,X19,Z19,AB19,AC19,Q19,AD19,AE19,AF19,AG19,AH19,AI19,AJ19)</f>
        <v>32</v>
      </c>
      <c r="AX19" s="1" t="s">
        <v>50</v>
      </c>
      <c r="AY19" s="1">
        <v>151</v>
      </c>
      <c r="AZ19" s="1">
        <v>11</v>
      </c>
      <c r="BA19" s="1">
        <v>26</v>
      </c>
    </row>
    <row r="20" spans="1:58" x14ac:dyDescent="0.3">
      <c r="A20" s="1">
        <v>2007</v>
      </c>
      <c r="B20" s="3">
        <v>39218</v>
      </c>
      <c r="C20" s="2">
        <v>0.5625</v>
      </c>
      <c r="D20" s="18"/>
      <c r="E20" s="1" t="s">
        <v>40</v>
      </c>
      <c r="F20" s="18">
        <v>0.48472222222222222</v>
      </c>
      <c r="G20" s="1" t="s">
        <v>49</v>
      </c>
      <c r="H20" s="1" t="s">
        <v>18</v>
      </c>
      <c r="I20" s="1">
        <v>0</v>
      </c>
      <c r="J20" s="1">
        <v>26</v>
      </c>
      <c r="K20" s="1">
        <v>0</v>
      </c>
      <c r="L20" s="1">
        <v>35</v>
      </c>
      <c r="M20" s="1">
        <v>75</v>
      </c>
      <c r="N20" s="1">
        <v>17</v>
      </c>
      <c r="O20" s="1">
        <v>3</v>
      </c>
      <c r="P20" s="1">
        <v>0</v>
      </c>
      <c r="Q20" s="1">
        <v>2</v>
      </c>
      <c r="R20" s="1">
        <v>0</v>
      </c>
      <c r="S20" s="1">
        <v>1</v>
      </c>
      <c r="T20" s="1">
        <v>6</v>
      </c>
      <c r="U20" s="1">
        <v>192</v>
      </c>
      <c r="V20" s="1">
        <v>15</v>
      </c>
      <c r="W20" s="1">
        <v>3</v>
      </c>
      <c r="X20" s="1">
        <v>0</v>
      </c>
      <c r="Y20" s="1">
        <v>117</v>
      </c>
      <c r="Z20" s="1">
        <v>3</v>
      </c>
      <c r="AA20" s="1">
        <v>230</v>
      </c>
      <c r="AB20" s="1">
        <v>2</v>
      </c>
      <c r="AC20" s="1">
        <v>3</v>
      </c>
      <c r="AD20" s="1">
        <v>0</v>
      </c>
      <c r="AE20" s="1">
        <v>0</v>
      </c>
      <c r="AF20" s="1">
        <v>0</v>
      </c>
      <c r="AG20" s="1">
        <v>0</v>
      </c>
      <c r="AH20" s="1">
        <v>1</v>
      </c>
      <c r="AI20" s="1">
        <v>0</v>
      </c>
      <c r="AJ20" s="1">
        <v>0</v>
      </c>
      <c r="AK20" s="1">
        <f>SUM(I20:AJ20)</f>
        <v>731</v>
      </c>
      <c r="AL20" s="1">
        <v>2007</v>
      </c>
      <c r="AM20" s="1">
        <f>SUM(I20,J20,P20,R20,S20,T20,V20,X20,Z20,AB20,AC20,Q20,AD20,AE20,AF20,AG20,AH20,AI20,AJ20)</f>
        <v>59</v>
      </c>
      <c r="AX20" s="1" t="s">
        <v>48</v>
      </c>
      <c r="AY20" s="1">
        <v>17</v>
      </c>
      <c r="AZ20" s="1">
        <v>8</v>
      </c>
      <c r="BA20" s="1">
        <v>17</v>
      </c>
    </row>
    <row r="21" spans="1:58" s="35" customFormat="1" x14ac:dyDescent="0.3">
      <c r="A21" s="40">
        <v>2008</v>
      </c>
      <c r="B21" s="38">
        <v>39589</v>
      </c>
      <c r="C21" s="37">
        <v>0.39583333333333331</v>
      </c>
      <c r="D21" s="35">
        <v>4</v>
      </c>
      <c r="E21" s="35" t="s">
        <v>23</v>
      </c>
      <c r="F21" s="36">
        <v>4.5833333333333337E-2</v>
      </c>
      <c r="G21" s="35" t="s">
        <v>46</v>
      </c>
      <c r="H21" s="35" t="s">
        <v>11</v>
      </c>
      <c r="I21" s="35">
        <v>0</v>
      </c>
      <c r="J21" s="35">
        <v>0</v>
      </c>
      <c r="K21" s="35">
        <v>0</v>
      </c>
      <c r="L21" s="35">
        <v>893</v>
      </c>
      <c r="M21" s="35">
        <v>170</v>
      </c>
      <c r="N21" s="35">
        <v>3</v>
      </c>
      <c r="O21" s="35">
        <v>0</v>
      </c>
      <c r="P21" s="35">
        <v>0</v>
      </c>
      <c r="Q21" s="35">
        <v>7</v>
      </c>
      <c r="R21" s="35">
        <v>0</v>
      </c>
      <c r="S21" s="35">
        <v>0</v>
      </c>
      <c r="T21" s="35">
        <v>0</v>
      </c>
      <c r="U21" s="35">
        <v>27</v>
      </c>
      <c r="V21" s="35">
        <v>6</v>
      </c>
      <c r="W21" s="35">
        <v>0</v>
      </c>
      <c r="X21" s="35">
        <v>1</v>
      </c>
      <c r="Y21" s="35">
        <v>82</v>
      </c>
      <c r="Z21" s="35">
        <v>2</v>
      </c>
      <c r="AA21" s="35">
        <v>2161</v>
      </c>
      <c r="AB21" s="35">
        <v>3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f>SUM(I21:AJ21)</f>
        <v>3355</v>
      </c>
      <c r="AL21" s="35">
        <v>2008</v>
      </c>
      <c r="AM21" s="1">
        <f>SUM(I21,J21,P21,R21,S21,T21,V21,X21,Z21,AB21,AC21,Q21,AD21,AE21,AF21,AG21,AH21,AI21,AJ21)</f>
        <v>19</v>
      </c>
      <c r="AX21" s="35" t="s">
        <v>47</v>
      </c>
      <c r="AY21" s="35">
        <v>68</v>
      </c>
      <c r="AZ21" s="35">
        <v>54</v>
      </c>
      <c r="BA21" s="35">
        <v>165</v>
      </c>
    </row>
    <row r="22" spans="1:58" s="35" customFormat="1" x14ac:dyDescent="0.3">
      <c r="A22" s="40">
        <v>2008</v>
      </c>
      <c r="B22" s="38">
        <v>39589</v>
      </c>
      <c r="C22" s="37">
        <v>0.52083333333333337</v>
      </c>
      <c r="D22" s="35">
        <v>7</v>
      </c>
      <c r="E22" s="35" t="s">
        <v>40</v>
      </c>
      <c r="F22" s="36">
        <v>4.5833333333333337E-2</v>
      </c>
      <c r="G22" s="35" t="s">
        <v>46</v>
      </c>
      <c r="H22" s="35" t="s">
        <v>17</v>
      </c>
      <c r="I22" s="35" t="s">
        <v>45</v>
      </c>
      <c r="J22" s="35">
        <v>0</v>
      </c>
      <c r="K22" s="35">
        <v>0</v>
      </c>
      <c r="L22" s="35">
        <v>158</v>
      </c>
      <c r="M22" s="35">
        <v>218</v>
      </c>
      <c r="N22" s="35">
        <v>2</v>
      </c>
      <c r="O22" s="35">
        <v>0</v>
      </c>
      <c r="P22" s="35">
        <v>0</v>
      </c>
      <c r="Q22" s="35">
        <v>7</v>
      </c>
      <c r="R22" s="35">
        <v>0</v>
      </c>
      <c r="S22" s="35">
        <v>1</v>
      </c>
      <c r="T22" s="35">
        <v>0</v>
      </c>
      <c r="U22" s="35">
        <v>87</v>
      </c>
      <c r="V22" s="35">
        <v>0</v>
      </c>
      <c r="W22" s="35">
        <v>0</v>
      </c>
      <c r="X22" s="35">
        <v>0</v>
      </c>
      <c r="Y22" s="35">
        <v>27</v>
      </c>
      <c r="Z22" s="35">
        <v>5</v>
      </c>
      <c r="AA22" s="35">
        <v>820</v>
      </c>
      <c r="AB22" s="35">
        <v>4</v>
      </c>
      <c r="AC22" s="35">
        <v>2</v>
      </c>
      <c r="AD22" s="35">
        <v>0</v>
      </c>
      <c r="AE22" s="35">
        <v>0</v>
      </c>
      <c r="AF22" s="35">
        <v>0</v>
      </c>
      <c r="AG22" s="35">
        <v>6</v>
      </c>
      <c r="AH22" s="35">
        <v>0</v>
      </c>
      <c r="AI22" s="35">
        <v>0</v>
      </c>
      <c r="AJ22" s="35">
        <v>0</v>
      </c>
      <c r="AK22" s="35">
        <f>SUM(I22:AJ22)</f>
        <v>1337</v>
      </c>
      <c r="AL22" s="35">
        <v>2008</v>
      </c>
      <c r="AM22" s="1">
        <f>SUM(I22,J22,P22,R22,S22,T22,V22,X22,Z22,AB22,AC22,Q22,AD22,AE22,AF22,AG22,AH22,AI22,AJ22)</f>
        <v>25</v>
      </c>
      <c r="AX22" s="35" t="s">
        <v>44</v>
      </c>
      <c r="AY22" s="35">
        <v>164</v>
      </c>
      <c r="AZ22" s="35">
        <v>2095</v>
      </c>
      <c r="BA22" s="35">
        <v>506</v>
      </c>
    </row>
    <row r="23" spans="1:58" s="20" customFormat="1" x14ac:dyDescent="0.3">
      <c r="A23" s="20">
        <v>2009</v>
      </c>
      <c r="B23" s="24">
        <v>39954</v>
      </c>
      <c r="C23" s="23">
        <v>0.38194444444444442</v>
      </c>
      <c r="D23" s="20">
        <v>4</v>
      </c>
      <c r="E23" s="20" t="s">
        <v>23</v>
      </c>
      <c r="F23" s="21">
        <v>0.38541666666666669</v>
      </c>
      <c r="G23" s="20">
        <v>0.1</v>
      </c>
      <c r="H23" s="20" t="s">
        <v>17</v>
      </c>
      <c r="I23" s="20">
        <v>0</v>
      </c>
      <c r="J23" s="20">
        <v>73</v>
      </c>
      <c r="K23" s="20">
        <v>0</v>
      </c>
      <c r="L23" s="20">
        <v>3</v>
      </c>
      <c r="M23" s="20">
        <v>206</v>
      </c>
      <c r="N23" s="20">
        <v>1</v>
      </c>
      <c r="O23" s="20">
        <v>0</v>
      </c>
      <c r="P23" s="20">
        <v>0</v>
      </c>
      <c r="Q23" s="20">
        <v>4</v>
      </c>
      <c r="R23" s="20">
        <v>1</v>
      </c>
      <c r="S23" s="20">
        <v>1</v>
      </c>
      <c r="T23" s="20">
        <v>1</v>
      </c>
      <c r="U23" s="20">
        <v>58</v>
      </c>
      <c r="V23" s="20">
        <v>0</v>
      </c>
      <c r="W23" s="20">
        <v>5</v>
      </c>
      <c r="X23" s="20">
        <v>0</v>
      </c>
      <c r="Y23" s="20">
        <v>5</v>
      </c>
      <c r="Z23" s="20">
        <v>2</v>
      </c>
      <c r="AA23" s="20">
        <v>78</v>
      </c>
      <c r="AB23" s="20">
        <v>0</v>
      </c>
      <c r="AC23" s="20">
        <v>9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f>SUM(I23:AJ23)</f>
        <v>447</v>
      </c>
      <c r="AL23" s="20">
        <v>2009</v>
      </c>
      <c r="AM23" s="1">
        <f>SUM(I23,J23,P23,R23,S23,T23,V23,X23,Z23,AB23,AC23,Q23,AD23,AE23,AF23,AG23,AH23,AI23,AJ23)</f>
        <v>91</v>
      </c>
      <c r="AX23" s="20" t="s">
        <v>43</v>
      </c>
      <c r="AY23" s="20">
        <v>238</v>
      </c>
      <c r="AZ23" s="20">
        <v>229</v>
      </c>
      <c r="BA23" s="20">
        <v>339</v>
      </c>
    </row>
    <row r="24" spans="1:58" s="20" customFormat="1" x14ac:dyDescent="0.3">
      <c r="A24" s="20">
        <v>2009</v>
      </c>
      <c r="B24" s="24">
        <v>39954</v>
      </c>
      <c r="C24" s="23">
        <v>0.52083333333333337</v>
      </c>
      <c r="D24" s="20">
        <v>7</v>
      </c>
      <c r="E24" s="20" t="s">
        <v>40</v>
      </c>
      <c r="F24" s="21">
        <v>0.38541666666666669</v>
      </c>
      <c r="G24" s="20">
        <v>0.1</v>
      </c>
      <c r="H24" s="20" t="s">
        <v>18</v>
      </c>
      <c r="I24" s="20" t="s">
        <v>42</v>
      </c>
      <c r="J24" s="20">
        <v>3</v>
      </c>
      <c r="K24" s="20" t="s">
        <v>42</v>
      </c>
      <c r="L24" s="39">
        <v>1979</v>
      </c>
      <c r="M24" s="20">
        <v>315</v>
      </c>
      <c r="N24" s="20">
        <v>9</v>
      </c>
      <c r="O24" s="20">
        <v>5</v>
      </c>
      <c r="P24" s="20">
        <v>0</v>
      </c>
      <c r="Q24" s="20">
        <v>6</v>
      </c>
      <c r="R24" s="20">
        <v>1</v>
      </c>
      <c r="S24" s="20">
        <v>0</v>
      </c>
      <c r="T24" s="20">
        <v>1</v>
      </c>
      <c r="U24" s="20">
        <v>115</v>
      </c>
      <c r="V24" s="20">
        <v>0</v>
      </c>
      <c r="W24" s="20">
        <v>22</v>
      </c>
      <c r="X24" s="20">
        <v>0</v>
      </c>
      <c r="Y24" s="20">
        <v>47</v>
      </c>
      <c r="Z24" s="20">
        <v>2</v>
      </c>
      <c r="AA24" s="20">
        <v>313</v>
      </c>
      <c r="AB24" s="20">
        <v>10</v>
      </c>
      <c r="AC24" s="20">
        <v>7</v>
      </c>
      <c r="AD24" s="20">
        <v>0</v>
      </c>
      <c r="AE24" s="20">
        <v>0</v>
      </c>
      <c r="AF24" s="20">
        <v>0</v>
      </c>
      <c r="AG24" s="20">
        <v>1</v>
      </c>
      <c r="AH24" s="20">
        <v>0</v>
      </c>
      <c r="AI24" s="20">
        <v>0</v>
      </c>
      <c r="AJ24" s="20">
        <v>0</v>
      </c>
      <c r="AK24" s="20">
        <f>SUM(I24:AJ24)</f>
        <v>2836</v>
      </c>
      <c r="AL24" s="20">
        <v>2009</v>
      </c>
      <c r="AM24" s="1">
        <f>SUM(I24,J24,P24,R24,S24,T24,V24,X24,Z24,AB24,AC24,Q24,AD24,AE24,AF24,AG24,AH24,AI24,AJ24)</f>
        <v>31</v>
      </c>
      <c r="AX24" s="20" t="s">
        <v>41</v>
      </c>
      <c r="AY24" s="20">
        <v>30</v>
      </c>
      <c r="AZ24" s="20">
        <v>72</v>
      </c>
      <c r="BA24" s="20">
        <v>427</v>
      </c>
    </row>
    <row r="25" spans="1:58" x14ac:dyDescent="0.3">
      <c r="A25" s="1">
        <v>2010</v>
      </c>
      <c r="B25" s="3">
        <v>40323</v>
      </c>
      <c r="C25" s="2">
        <v>0.39583333333333331</v>
      </c>
      <c r="D25" s="1">
        <v>4</v>
      </c>
      <c r="E25" s="1" t="s">
        <v>40</v>
      </c>
      <c r="F25" s="18">
        <v>0.40416666666666662</v>
      </c>
      <c r="G25" s="1" t="s">
        <v>38</v>
      </c>
      <c r="H25" s="1" t="s">
        <v>11</v>
      </c>
      <c r="I25" s="1">
        <v>3</v>
      </c>
      <c r="J25" s="1">
        <v>7</v>
      </c>
      <c r="K25" s="1">
        <v>0</v>
      </c>
      <c r="L25" s="1">
        <v>0</v>
      </c>
      <c r="M25" s="1">
        <v>147</v>
      </c>
      <c r="N25" s="1">
        <v>33</v>
      </c>
      <c r="O25" s="1">
        <v>8</v>
      </c>
      <c r="P25" s="1">
        <v>0</v>
      </c>
      <c r="Q25" s="1">
        <v>2</v>
      </c>
      <c r="R25" s="1">
        <v>2</v>
      </c>
      <c r="S25" s="1">
        <v>1</v>
      </c>
      <c r="T25" s="1">
        <v>1</v>
      </c>
      <c r="U25" s="1">
        <v>128</v>
      </c>
      <c r="V25" s="1">
        <v>1</v>
      </c>
      <c r="W25" s="1">
        <v>594</v>
      </c>
      <c r="X25" s="1">
        <v>0</v>
      </c>
      <c r="Y25" s="1">
        <v>7</v>
      </c>
      <c r="Z25" s="1">
        <v>6</v>
      </c>
      <c r="AA25" s="1">
        <v>120</v>
      </c>
      <c r="AB25" s="1">
        <v>0</v>
      </c>
      <c r="AC25" s="1">
        <v>12</v>
      </c>
      <c r="AD25" s="1">
        <v>0</v>
      </c>
      <c r="AE25" s="1">
        <v>0</v>
      </c>
      <c r="AF25" s="1">
        <v>0</v>
      </c>
      <c r="AG25" s="1">
        <v>2</v>
      </c>
      <c r="AH25" s="1">
        <v>0</v>
      </c>
      <c r="AI25" s="1">
        <v>0</v>
      </c>
      <c r="AJ25" s="1">
        <v>1</v>
      </c>
      <c r="AK25" s="1">
        <f>SUM(I25:AJ25)</f>
        <v>1075</v>
      </c>
      <c r="AL25" s="1">
        <v>2010</v>
      </c>
      <c r="AM25" s="1">
        <f>SUM(I25,J25,P25,R25,S25,T25,V25,X25,Z25,AB25,AC25,Q25,AD25,AE25,AF25,AG25,AH25,AI25,AJ25)</f>
        <v>38</v>
      </c>
      <c r="AX25" s="1" t="s">
        <v>39</v>
      </c>
      <c r="AY25" s="1">
        <f>SUM(AY15:AY24)</f>
        <v>997</v>
      </c>
      <c r="AZ25" s="1">
        <f>SUM(AZ15:AZ24)</f>
        <v>2807</v>
      </c>
      <c r="BA25" s="1">
        <f>SUM(BA15:BA24)</f>
        <v>2041</v>
      </c>
    </row>
    <row r="26" spans="1:58" x14ac:dyDescent="0.3">
      <c r="A26" s="1">
        <v>2010</v>
      </c>
      <c r="B26" s="3">
        <v>40323</v>
      </c>
      <c r="C26" s="2">
        <v>0.51041666666666663</v>
      </c>
      <c r="D26" s="1">
        <v>7</v>
      </c>
      <c r="E26" s="1" t="s">
        <v>23</v>
      </c>
      <c r="F26" s="18">
        <v>0.40416666666666662</v>
      </c>
      <c r="G26" s="1" t="s">
        <v>38</v>
      </c>
      <c r="H26" s="1" t="s">
        <v>18</v>
      </c>
      <c r="I26" s="1">
        <v>0</v>
      </c>
      <c r="J26" s="1">
        <v>0</v>
      </c>
      <c r="K26" s="1">
        <v>0</v>
      </c>
      <c r="L26" s="1">
        <v>0</v>
      </c>
      <c r="M26" s="1">
        <v>103</v>
      </c>
      <c r="N26" s="1">
        <v>57</v>
      </c>
      <c r="O26" s="1">
        <v>1</v>
      </c>
      <c r="P26" s="1">
        <v>0</v>
      </c>
      <c r="Q26" s="1">
        <v>10</v>
      </c>
      <c r="R26" s="1">
        <v>1</v>
      </c>
      <c r="S26" s="1">
        <v>0</v>
      </c>
      <c r="T26" s="1">
        <v>5</v>
      </c>
      <c r="U26" s="1">
        <v>90</v>
      </c>
      <c r="V26" s="1">
        <v>0</v>
      </c>
      <c r="W26" s="1">
        <v>210</v>
      </c>
      <c r="X26" s="1">
        <v>0</v>
      </c>
      <c r="Y26" s="1">
        <v>39</v>
      </c>
      <c r="Z26" s="1">
        <v>5</v>
      </c>
      <c r="AA26" s="1">
        <v>635</v>
      </c>
      <c r="AB26" s="1">
        <v>0</v>
      </c>
      <c r="AC26" s="1">
        <v>13</v>
      </c>
      <c r="AD26" s="1">
        <v>0</v>
      </c>
      <c r="AE26" s="1">
        <v>0</v>
      </c>
      <c r="AF26" s="1">
        <v>0</v>
      </c>
      <c r="AG26" s="1">
        <v>1</v>
      </c>
      <c r="AH26" s="1">
        <v>0</v>
      </c>
      <c r="AI26" s="1">
        <v>0</v>
      </c>
      <c r="AJ26" s="1">
        <v>0</v>
      </c>
      <c r="AK26" s="1">
        <f>SUM(I26:AJ26)</f>
        <v>1170</v>
      </c>
      <c r="AL26" s="1">
        <v>2010</v>
      </c>
      <c r="AM26" s="1">
        <f>SUM(I26,J26,P26,R26,S26,T26,V26,X26,Z26,AB26,AC26,Q26,AD26,AE26,AF26,AG26,AH26,AI26,AJ26)</f>
        <v>35</v>
      </c>
      <c r="AX26" s="13"/>
      <c r="AY26" s="13"/>
      <c r="AZ26" s="13"/>
      <c r="BA26" s="13"/>
    </row>
    <row r="27" spans="1:58" s="35" customFormat="1" x14ac:dyDescent="0.3">
      <c r="A27" s="35">
        <v>2011</v>
      </c>
      <c r="B27" s="38">
        <v>40699</v>
      </c>
      <c r="C27" s="37">
        <v>0.40625</v>
      </c>
      <c r="D27" s="35">
        <v>4.5</v>
      </c>
      <c r="E27" s="35" t="s">
        <v>23</v>
      </c>
      <c r="F27" s="36">
        <v>0.45833333333333331</v>
      </c>
      <c r="G27" s="35" t="s">
        <v>37</v>
      </c>
      <c r="H27" s="35" t="s">
        <v>11</v>
      </c>
      <c r="I27" s="35">
        <v>0</v>
      </c>
      <c r="J27" s="35">
        <v>0</v>
      </c>
      <c r="K27" s="35">
        <v>0</v>
      </c>
      <c r="L27" s="35">
        <v>81</v>
      </c>
      <c r="M27" s="35">
        <v>162</v>
      </c>
      <c r="N27" s="35">
        <v>2</v>
      </c>
      <c r="O27" s="35">
        <v>2</v>
      </c>
      <c r="P27" s="35">
        <v>0</v>
      </c>
      <c r="Q27" s="35">
        <v>40</v>
      </c>
      <c r="R27" s="35">
        <v>0</v>
      </c>
      <c r="S27" s="35">
        <v>1</v>
      </c>
      <c r="T27" s="35">
        <v>0</v>
      </c>
      <c r="U27" s="35">
        <v>21</v>
      </c>
      <c r="V27" s="35">
        <v>0</v>
      </c>
      <c r="W27" s="35">
        <v>27</v>
      </c>
      <c r="X27" s="35">
        <v>0</v>
      </c>
      <c r="Y27" s="35">
        <v>112</v>
      </c>
      <c r="Z27" s="35">
        <v>2</v>
      </c>
      <c r="AA27" s="35">
        <v>17</v>
      </c>
      <c r="AB27" s="35">
        <v>0</v>
      </c>
      <c r="AC27" s="35">
        <v>3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f>SUM(I27:AJ27)</f>
        <v>470</v>
      </c>
      <c r="AL27" s="35">
        <v>2011</v>
      </c>
      <c r="AM27" s="1">
        <f>SUM(I27,J27,P27,R27,S27,T27,V27,X27,Z27,AB27,AC27,Q27,AD27,AE27,AF27,AG27,AH27,AI27,AJ27)</f>
        <v>46</v>
      </c>
    </row>
    <row r="28" spans="1:58" s="35" customFormat="1" x14ac:dyDescent="0.3">
      <c r="A28" s="35">
        <v>2011</v>
      </c>
      <c r="B28" s="38">
        <v>40699</v>
      </c>
      <c r="C28" s="37">
        <v>4.1666666666666664E-2</v>
      </c>
      <c r="D28" s="35">
        <v>8</v>
      </c>
      <c r="E28" s="35" t="s">
        <v>21</v>
      </c>
      <c r="F28" s="36">
        <v>0.45833333333333331</v>
      </c>
      <c r="G28" s="35" t="s">
        <v>37</v>
      </c>
      <c r="H28" s="35" t="s">
        <v>18</v>
      </c>
      <c r="I28" s="35">
        <v>0</v>
      </c>
      <c r="J28" s="35">
        <v>0</v>
      </c>
      <c r="K28" s="35">
        <v>0</v>
      </c>
      <c r="L28" s="35">
        <v>48</v>
      </c>
      <c r="M28" s="35">
        <v>30</v>
      </c>
      <c r="N28" s="35">
        <v>43</v>
      </c>
      <c r="O28" s="35">
        <v>36</v>
      </c>
      <c r="P28" s="35">
        <v>6</v>
      </c>
      <c r="Q28" s="35">
        <v>15</v>
      </c>
      <c r="R28" s="35">
        <v>1</v>
      </c>
      <c r="S28" s="35">
        <v>1</v>
      </c>
      <c r="T28" s="35">
        <v>3</v>
      </c>
      <c r="U28" s="35">
        <v>2</v>
      </c>
      <c r="V28" s="35">
        <v>35</v>
      </c>
      <c r="W28" s="35">
        <v>477</v>
      </c>
      <c r="X28" s="35">
        <v>0</v>
      </c>
      <c r="Y28" s="35">
        <v>212</v>
      </c>
      <c r="Z28" s="35">
        <v>6</v>
      </c>
      <c r="AA28" s="35">
        <v>567</v>
      </c>
      <c r="AB28" s="35">
        <v>1</v>
      </c>
      <c r="AC28" s="35">
        <v>2</v>
      </c>
      <c r="AD28" s="35">
        <v>0</v>
      </c>
      <c r="AE28" s="35">
        <v>0</v>
      </c>
      <c r="AF28" s="35">
        <v>0</v>
      </c>
      <c r="AG28" s="35">
        <v>1</v>
      </c>
      <c r="AH28" s="35">
        <v>0</v>
      </c>
      <c r="AI28" s="35">
        <v>0</v>
      </c>
      <c r="AJ28" s="35">
        <v>0</v>
      </c>
      <c r="AK28" s="35">
        <f>SUM(I28:AJ28)</f>
        <v>1486</v>
      </c>
      <c r="AL28" s="35">
        <v>2011</v>
      </c>
      <c r="AM28" s="1">
        <f>SUM(I28,J28,P28,R28,S28,T28,V28,X28,Z28,AB28,AC28,Q28,AD28,AE28,AF28,AG28,AH28,AI28,AJ28)</f>
        <v>71</v>
      </c>
    </row>
    <row r="29" spans="1:58" s="20" customFormat="1" x14ac:dyDescent="0.3">
      <c r="A29" s="20">
        <v>2012</v>
      </c>
      <c r="B29" s="24">
        <v>41050</v>
      </c>
      <c r="C29" s="23">
        <v>0.39583333333333331</v>
      </c>
      <c r="D29" s="20">
        <v>4</v>
      </c>
      <c r="E29" s="20" t="s">
        <v>21</v>
      </c>
      <c r="F29" s="21">
        <v>0.48958333333333331</v>
      </c>
      <c r="G29" s="20" t="s">
        <v>36</v>
      </c>
      <c r="H29" s="20" t="s">
        <v>11</v>
      </c>
      <c r="I29" s="20">
        <v>0</v>
      </c>
      <c r="J29" s="20">
        <v>0</v>
      </c>
      <c r="K29" s="20">
        <v>1</v>
      </c>
      <c r="L29" s="20">
        <v>65</v>
      </c>
      <c r="M29" s="20">
        <v>142</v>
      </c>
      <c r="N29" s="20">
        <v>14</v>
      </c>
      <c r="O29" s="20">
        <v>114</v>
      </c>
      <c r="P29" s="20">
        <v>16</v>
      </c>
      <c r="Q29" s="20">
        <v>2</v>
      </c>
      <c r="R29" s="20">
        <v>0</v>
      </c>
      <c r="S29" s="20">
        <v>0</v>
      </c>
      <c r="T29" s="20">
        <v>0</v>
      </c>
      <c r="U29" s="20">
        <v>7</v>
      </c>
      <c r="V29" s="20">
        <v>19</v>
      </c>
      <c r="W29" s="20">
        <v>0</v>
      </c>
      <c r="X29" s="20">
        <v>0</v>
      </c>
      <c r="Y29" s="20">
        <v>87</v>
      </c>
      <c r="Z29" s="20">
        <v>7</v>
      </c>
      <c r="AA29" s="39">
        <v>2835</v>
      </c>
      <c r="AB29" s="20">
        <v>6</v>
      </c>
      <c r="AC29" s="20">
        <v>0</v>
      </c>
      <c r="AD29" s="20">
        <v>0</v>
      </c>
      <c r="AE29" s="20">
        <v>0</v>
      </c>
      <c r="AF29" s="20">
        <v>0</v>
      </c>
      <c r="AG29" s="20">
        <v>1</v>
      </c>
      <c r="AH29" s="20">
        <v>0</v>
      </c>
      <c r="AI29" s="20">
        <v>0</v>
      </c>
      <c r="AJ29" s="20">
        <v>0</v>
      </c>
      <c r="AK29" s="20">
        <v>3316</v>
      </c>
      <c r="AL29" s="20">
        <v>2012</v>
      </c>
      <c r="AM29" s="1">
        <f>SUM(I29,J29,P29,R29,S29,T29,V29,X29,Z29,AB29,AC29,Q29,AD29,AE29,AF29,AG29,AH29,AI29,AJ29)</f>
        <v>51</v>
      </c>
    </row>
    <row r="30" spans="1:58" s="20" customFormat="1" x14ac:dyDescent="0.3">
      <c r="A30" s="20">
        <v>2012</v>
      </c>
      <c r="B30" s="24">
        <v>41050</v>
      </c>
      <c r="C30" s="23">
        <v>0.52083333333333337</v>
      </c>
      <c r="D30" s="20">
        <v>7</v>
      </c>
      <c r="E30" s="20" t="s">
        <v>23</v>
      </c>
      <c r="F30" s="21">
        <v>0.48958333333333331</v>
      </c>
      <c r="G30" s="20" t="s">
        <v>36</v>
      </c>
      <c r="H30" s="20" t="s">
        <v>18</v>
      </c>
      <c r="I30" s="20">
        <v>1</v>
      </c>
      <c r="J30" s="20">
        <v>0</v>
      </c>
      <c r="K30" s="20">
        <v>0</v>
      </c>
      <c r="L30" s="20">
        <v>39</v>
      </c>
      <c r="M30" s="20">
        <v>189</v>
      </c>
      <c r="N30" s="20">
        <v>8</v>
      </c>
      <c r="O30" s="20">
        <v>6</v>
      </c>
      <c r="P30" s="20">
        <v>0</v>
      </c>
      <c r="Q30" s="20">
        <v>2</v>
      </c>
      <c r="R30" s="20">
        <v>0</v>
      </c>
      <c r="S30" s="20">
        <v>0</v>
      </c>
      <c r="T30" s="20">
        <v>1</v>
      </c>
      <c r="U30" s="20">
        <v>16</v>
      </c>
      <c r="V30" s="20">
        <v>0</v>
      </c>
      <c r="W30" s="20">
        <v>0</v>
      </c>
      <c r="X30" s="20">
        <v>0</v>
      </c>
      <c r="Y30" s="20">
        <v>35</v>
      </c>
      <c r="Z30" s="20">
        <v>2</v>
      </c>
      <c r="AA30" s="39">
        <v>5263</v>
      </c>
      <c r="AB30" s="20">
        <v>3</v>
      </c>
      <c r="AC30" s="20">
        <v>2</v>
      </c>
      <c r="AD30" s="20">
        <v>0</v>
      </c>
      <c r="AE30" s="20">
        <v>0</v>
      </c>
      <c r="AF30" s="20">
        <v>1</v>
      </c>
      <c r="AG30" s="20">
        <v>6</v>
      </c>
      <c r="AH30" s="20">
        <v>0</v>
      </c>
      <c r="AI30" s="20">
        <v>0</v>
      </c>
      <c r="AJ30" s="20">
        <v>0</v>
      </c>
      <c r="AK30" s="39">
        <v>5574</v>
      </c>
      <c r="AL30" s="20">
        <v>2012</v>
      </c>
      <c r="AM30" s="1">
        <f>SUM(I30,J30,P30,R30,S30,T30,V30,X30,Z30,AB30,AC30,Q30,AD30,AE30,AF30,AG30,AH30,AI30,AJ30)</f>
        <v>18</v>
      </c>
    </row>
    <row r="31" spans="1:58" x14ac:dyDescent="0.3">
      <c r="A31" s="1">
        <v>2013</v>
      </c>
      <c r="B31" s="3">
        <v>41416</v>
      </c>
      <c r="C31" s="2">
        <v>0.38541666666666669</v>
      </c>
      <c r="D31" s="1">
        <v>4</v>
      </c>
      <c r="E31" s="1" t="s">
        <v>23</v>
      </c>
      <c r="F31" s="18">
        <v>0.39305555555555555</v>
      </c>
      <c r="G31" s="1" t="s">
        <v>35</v>
      </c>
      <c r="H31" s="1" t="s">
        <v>11</v>
      </c>
      <c r="I31" s="1">
        <v>0</v>
      </c>
      <c r="J31" s="1">
        <v>0</v>
      </c>
      <c r="K31" s="1">
        <v>0</v>
      </c>
      <c r="L31" s="1">
        <v>23</v>
      </c>
      <c r="M31" s="1">
        <v>89</v>
      </c>
      <c r="N31" s="1">
        <v>0</v>
      </c>
      <c r="O31" s="1">
        <v>13</v>
      </c>
      <c r="P31" s="1">
        <v>4</v>
      </c>
      <c r="Q31" s="1">
        <v>5</v>
      </c>
      <c r="R31" s="1">
        <v>0</v>
      </c>
      <c r="S31" s="1">
        <v>0</v>
      </c>
      <c r="T31" s="1">
        <v>0</v>
      </c>
      <c r="U31" s="1">
        <v>7</v>
      </c>
      <c r="V31" s="1">
        <v>0</v>
      </c>
      <c r="W31" s="30">
        <v>4412</v>
      </c>
      <c r="X31" s="1">
        <v>0</v>
      </c>
      <c r="Y31" s="1">
        <v>81</v>
      </c>
      <c r="Z31" s="1">
        <v>0</v>
      </c>
      <c r="AA31" s="1">
        <v>2</v>
      </c>
      <c r="AB31" s="1">
        <v>0</v>
      </c>
      <c r="AC31" s="1">
        <v>3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f>SUM(I31:AJ31)</f>
        <v>4639</v>
      </c>
      <c r="AL31" s="1">
        <v>2013</v>
      </c>
      <c r="AM31" s="1">
        <f>SUM(I31,J31,P31,R31,S31,T31,V31,X31,Z31,AB31,AC31,Q31,AD31,AE31,AF31,AG31,AH31,AI31,AJ31)</f>
        <v>12</v>
      </c>
    </row>
    <row r="32" spans="1:58" x14ac:dyDescent="0.3">
      <c r="A32" s="1">
        <v>2013</v>
      </c>
      <c r="B32" s="3">
        <v>41416</v>
      </c>
      <c r="C32" s="2">
        <v>0.52083333333333337</v>
      </c>
      <c r="D32" s="1">
        <v>7</v>
      </c>
      <c r="E32" s="1" t="s">
        <v>21</v>
      </c>
      <c r="F32" s="18">
        <v>0.39305555555555555</v>
      </c>
      <c r="G32" s="1" t="s">
        <v>34</v>
      </c>
      <c r="H32" s="1" t="s">
        <v>18</v>
      </c>
      <c r="I32" s="1">
        <v>0</v>
      </c>
      <c r="J32" s="1">
        <v>1</v>
      </c>
      <c r="K32" s="1">
        <v>0</v>
      </c>
      <c r="L32" s="1">
        <v>3</v>
      </c>
      <c r="M32" s="1">
        <v>86</v>
      </c>
      <c r="N32" s="1">
        <v>0</v>
      </c>
      <c r="O32" s="1">
        <v>74</v>
      </c>
      <c r="P32" s="1">
        <v>1</v>
      </c>
      <c r="Q32" s="1">
        <v>19</v>
      </c>
      <c r="R32" s="1">
        <v>0</v>
      </c>
      <c r="S32" s="1">
        <v>0</v>
      </c>
      <c r="T32" s="1">
        <v>0</v>
      </c>
      <c r="U32" s="1">
        <v>10</v>
      </c>
      <c r="V32" s="1">
        <v>2</v>
      </c>
      <c r="W32" s="1">
        <v>506</v>
      </c>
      <c r="X32" s="1">
        <v>0</v>
      </c>
      <c r="Y32" s="1">
        <v>92</v>
      </c>
      <c r="Z32" s="1">
        <v>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f>SUM(I32:AJ32)</f>
        <v>797</v>
      </c>
      <c r="AL32" s="1">
        <v>2013</v>
      </c>
      <c r="AM32" s="1">
        <f>SUM(I32,J32,P32,R32,S32,T32,V32,X32,Z32,AB32,AC32,Q32,AD32,AE32,AF32,AG32,AH32,AI32,AJ32)</f>
        <v>26</v>
      </c>
    </row>
    <row r="33" spans="1:41" s="35" customFormat="1" x14ac:dyDescent="0.3">
      <c r="A33" s="35">
        <v>2014</v>
      </c>
      <c r="B33" s="38">
        <v>41786</v>
      </c>
      <c r="C33" s="37">
        <v>0.39583333333333331</v>
      </c>
      <c r="D33" s="35">
        <v>5</v>
      </c>
      <c r="E33" s="35" t="s">
        <v>21</v>
      </c>
      <c r="F33" s="36">
        <v>0.44513888888888892</v>
      </c>
      <c r="G33" s="35" t="s">
        <v>33</v>
      </c>
      <c r="H33" s="35" t="s">
        <v>11</v>
      </c>
      <c r="I33" s="35">
        <v>4</v>
      </c>
      <c r="J33" s="35">
        <v>0</v>
      </c>
      <c r="K33" s="35">
        <v>5</v>
      </c>
      <c r="L33" s="35">
        <v>13</v>
      </c>
      <c r="M33" s="35">
        <v>168</v>
      </c>
      <c r="N33" s="35">
        <v>7</v>
      </c>
      <c r="O33" s="35">
        <v>371</v>
      </c>
      <c r="P33" s="35">
        <v>13</v>
      </c>
      <c r="Q33" s="35">
        <v>7</v>
      </c>
      <c r="R33" s="35">
        <v>0</v>
      </c>
      <c r="S33" s="35">
        <v>0</v>
      </c>
      <c r="T33" s="35">
        <v>3</v>
      </c>
      <c r="U33" s="35">
        <v>10</v>
      </c>
      <c r="V33" s="35">
        <v>1</v>
      </c>
      <c r="W33" s="35">
        <v>665</v>
      </c>
      <c r="X33" s="35">
        <v>0</v>
      </c>
      <c r="Y33" s="35">
        <v>460</v>
      </c>
      <c r="Z33" s="35">
        <v>10</v>
      </c>
      <c r="AA33" s="35">
        <v>29</v>
      </c>
      <c r="AB33" s="35">
        <v>1</v>
      </c>
      <c r="AC33" s="35">
        <v>0</v>
      </c>
      <c r="AD33" s="35">
        <v>0</v>
      </c>
      <c r="AE33" s="35">
        <v>1</v>
      </c>
      <c r="AF33" s="35">
        <v>1</v>
      </c>
      <c r="AG33" s="35">
        <v>1</v>
      </c>
      <c r="AH33" s="35">
        <v>0</v>
      </c>
      <c r="AI33" s="35">
        <v>0</v>
      </c>
      <c r="AJ33" s="35">
        <v>0</v>
      </c>
      <c r="AK33" s="35">
        <f>SUM(I33:AJ33)</f>
        <v>1770</v>
      </c>
      <c r="AL33" s="35">
        <v>2014</v>
      </c>
      <c r="AM33" s="1">
        <f>SUM(I33,J33,P33,R33,S33,T33,V33,X33,Z33,AB33,AC33,Q33,AD33,AE33,AF33,AG33,AH33,AI33,AJ33)</f>
        <v>42</v>
      </c>
    </row>
    <row r="34" spans="1:41" s="35" customFormat="1" x14ac:dyDescent="0.3">
      <c r="A34" s="35">
        <v>2014</v>
      </c>
      <c r="B34" s="38">
        <v>41786</v>
      </c>
      <c r="C34" s="37">
        <v>4.1666666666666664E-2</v>
      </c>
      <c r="D34" s="35">
        <v>8</v>
      </c>
      <c r="E34" s="35" t="s">
        <v>23</v>
      </c>
      <c r="F34" s="36">
        <v>0.44513888888888892</v>
      </c>
      <c r="G34" s="35" t="s">
        <v>33</v>
      </c>
      <c r="H34" s="35" t="s">
        <v>18</v>
      </c>
      <c r="I34" s="35" t="s">
        <v>32</v>
      </c>
      <c r="J34" s="35">
        <v>0</v>
      </c>
      <c r="K34" s="35">
        <v>1</v>
      </c>
      <c r="L34" s="35">
        <v>1</v>
      </c>
      <c r="M34" s="35">
        <v>76</v>
      </c>
      <c r="N34" s="35">
        <v>0</v>
      </c>
      <c r="O34" s="35">
        <v>494</v>
      </c>
      <c r="P34" s="35">
        <v>3</v>
      </c>
      <c r="Q34" s="35">
        <v>13</v>
      </c>
      <c r="R34" s="35">
        <v>0</v>
      </c>
      <c r="S34" s="35">
        <v>1</v>
      </c>
      <c r="T34" s="35">
        <v>1</v>
      </c>
      <c r="U34" s="35">
        <v>15</v>
      </c>
      <c r="V34" s="35">
        <v>6</v>
      </c>
      <c r="W34" s="35">
        <v>0</v>
      </c>
      <c r="X34" s="35">
        <v>0</v>
      </c>
      <c r="Y34" s="35">
        <v>62</v>
      </c>
      <c r="Z34" s="35">
        <v>1</v>
      </c>
      <c r="AA34" s="35">
        <v>3</v>
      </c>
      <c r="AB34" s="35">
        <v>0</v>
      </c>
      <c r="AC34" s="35">
        <v>1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f>SUM(I34:AJ34)</f>
        <v>678</v>
      </c>
      <c r="AL34" s="35">
        <v>2014</v>
      </c>
      <c r="AM34" s="1">
        <f>SUM(I34,J34,P34,R34,S34,T34,V34,X34,Z34,AB34,AC34,Q34,AD34,AE34,AF34,AG34,AH34,AI34,AJ34)</f>
        <v>26</v>
      </c>
    </row>
    <row r="35" spans="1:41" s="20" customFormat="1" x14ac:dyDescent="0.3">
      <c r="A35" s="20">
        <v>2015</v>
      </c>
      <c r="B35" s="24">
        <v>42153</v>
      </c>
      <c r="C35" s="23">
        <v>0.39583333333333331</v>
      </c>
      <c r="D35" s="20">
        <v>4</v>
      </c>
      <c r="E35" s="20" t="s">
        <v>23</v>
      </c>
      <c r="F35" s="21">
        <v>0.39027777777777778</v>
      </c>
      <c r="G35" s="20">
        <v>0.95</v>
      </c>
      <c r="H35" s="20" t="s">
        <v>11</v>
      </c>
      <c r="I35" s="20">
        <v>0</v>
      </c>
      <c r="J35" s="20">
        <v>0</v>
      </c>
      <c r="K35" s="20">
        <v>171</v>
      </c>
      <c r="L35" s="20">
        <v>7</v>
      </c>
      <c r="M35" s="20">
        <v>28</v>
      </c>
      <c r="N35" s="20">
        <v>5</v>
      </c>
      <c r="O35" s="20">
        <v>281</v>
      </c>
      <c r="P35" s="20">
        <v>1</v>
      </c>
      <c r="Q35" s="20">
        <v>8</v>
      </c>
      <c r="R35" s="20">
        <v>0</v>
      </c>
      <c r="S35" s="20">
        <v>0</v>
      </c>
      <c r="T35" s="20">
        <v>0</v>
      </c>
      <c r="U35" s="20">
        <v>13</v>
      </c>
      <c r="V35" s="20">
        <v>2</v>
      </c>
      <c r="W35" s="20">
        <v>62</v>
      </c>
      <c r="X35" s="20">
        <v>0</v>
      </c>
      <c r="Y35" s="20">
        <v>32</v>
      </c>
      <c r="Z35" s="20">
        <v>4</v>
      </c>
      <c r="AA35" s="20">
        <v>1</v>
      </c>
      <c r="AB35" s="20">
        <v>2</v>
      </c>
      <c r="AC35" s="20">
        <v>1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f>SUM(I35:AJ35)</f>
        <v>618</v>
      </c>
      <c r="AL35" s="20">
        <v>2015</v>
      </c>
      <c r="AM35" s="1">
        <f>SUM(I35,J35,P35,R35,S35,T35,V35,X35,Z35,AB35,AC35,Q35,AD35,AE35,AF35,AG35,AH35,AI35,AJ35)</f>
        <v>18</v>
      </c>
    </row>
    <row r="36" spans="1:41" s="20" customFormat="1" x14ac:dyDescent="0.3">
      <c r="A36" s="20">
        <v>2015</v>
      </c>
      <c r="B36" s="24">
        <v>42153</v>
      </c>
      <c r="C36" s="23">
        <v>0.52083333333333337</v>
      </c>
      <c r="D36" s="20">
        <v>7</v>
      </c>
      <c r="E36" s="20" t="s">
        <v>31</v>
      </c>
      <c r="F36" s="21">
        <v>0.39027777777777778</v>
      </c>
      <c r="G36" s="20">
        <v>0.95</v>
      </c>
      <c r="H36" s="20" t="s">
        <v>18</v>
      </c>
      <c r="I36" s="20">
        <v>0</v>
      </c>
      <c r="J36" s="20">
        <v>0</v>
      </c>
      <c r="K36" s="20">
        <v>56</v>
      </c>
      <c r="L36" s="20">
        <v>7</v>
      </c>
      <c r="M36" s="20">
        <v>29</v>
      </c>
      <c r="N36" s="20">
        <v>3</v>
      </c>
      <c r="O36" s="20">
        <v>74</v>
      </c>
      <c r="P36" s="20">
        <v>9</v>
      </c>
      <c r="Q36" s="20">
        <v>12</v>
      </c>
      <c r="R36" s="20">
        <v>0</v>
      </c>
      <c r="S36" s="20">
        <v>0</v>
      </c>
      <c r="T36" s="20">
        <v>0</v>
      </c>
      <c r="U36" s="20">
        <v>18</v>
      </c>
      <c r="V36" s="20">
        <v>1</v>
      </c>
      <c r="W36" s="20">
        <v>0</v>
      </c>
      <c r="X36" s="20">
        <v>1</v>
      </c>
      <c r="Y36" s="20">
        <v>38</v>
      </c>
      <c r="Z36" s="20">
        <v>9</v>
      </c>
      <c r="AA36" s="20">
        <v>1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f>SUM(I36:AJ36)</f>
        <v>258</v>
      </c>
      <c r="AL36" s="20">
        <v>2015</v>
      </c>
      <c r="AM36" s="1">
        <f>SUM(I36,J36,P36,R36,S36,T36,V36,X36,Z36,AB36,AC36,Q36,AD36,AE36,AF36,AG36,AH36,AI36,AJ36)</f>
        <v>32</v>
      </c>
    </row>
    <row r="37" spans="1:41" x14ac:dyDescent="0.3">
      <c r="A37" s="1">
        <v>2016</v>
      </c>
      <c r="B37" s="3">
        <v>42524</v>
      </c>
      <c r="C37" s="2">
        <v>0.39583333333333331</v>
      </c>
      <c r="D37" s="1">
        <v>4</v>
      </c>
      <c r="E37" s="1" t="s">
        <v>21</v>
      </c>
      <c r="F37" s="18">
        <v>0.42152777777777778</v>
      </c>
      <c r="G37" s="1" t="s">
        <v>30</v>
      </c>
      <c r="H37" s="1" t="s">
        <v>11</v>
      </c>
      <c r="I37" s="1">
        <v>0</v>
      </c>
      <c r="J37" s="1">
        <v>0</v>
      </c>
      <c r="K37" s="1">
        <v>4</v>
      </c>
      <c r="L37" s="1">
        <v>32</v>
      </c>
      <c r="M37" s="1">
        <v>47</v>
      </c>
      <c r="N37" s="1">
        <v>2</v>
      </c>
      <c r="O37" s="1">
        <v>157</v>
      </c>
      <c r="P37" s="1">
        <v>0</v>
      </c>
      <c r="Q37" s="1">
        <v>3</v>
      </c>
      <c r="R37" s="1">
        <v>6</v>
      </c>
      <c r="S37" s="1">
        <v>0</v>
      </c>
      <c r="T37" s="1">
        <v>0</v>
      </c>
      <c r="U37" s="1">
        <v>67</v>
      </c>
      <c r="V37" s="1">
        <v>0</v>
      </c>
      <c r="W37" s="1">
        <v>6</v>
      </c>
      <c r="X37" s="1">
        <v>0</v>
      </c>
      <c r="Y37" s="1">
        <v>18</v>
      </c>
      <c r="Z37" s="1">
        <v>6</v>
      </c>
      <c r="AA37" s="1">
        <v>418</v>
      </c>
      <c r="AB37" s="1">
        <v>1</v>
      </c>
      <c r="AC37" s="1">
        <v>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f>SUM(I37:AJ37)</f>
        <v>771</v>
      </c>
      <c r="AL37" s="1">
        <v>2016</v>
      </c>
      <c r="AM37" s="1">
        <f>SUM(I37,J37,P37,R37,S37,T37,V37,X37,Z37,AB37,AC37,Q37,AD37,AE37,AF37,AG37,AH37,AI37,AJ37)</f>
        <v>20</v>
      </c>
    </row>
    <row r="38" spans="1:41" x14ac:dyDescent="0.3">
      <c r="A38" s="1">
        <v>2016</v>
      </c>
      <c r="B38" s="3">
        <v>42524</v>
      </c>
      <c r="C38" s="2">
        <v>0.52083333333333337</v>
      </c>
      <c r="D38" s="1">
        <v>7</v>
      </c>
      <c r="E38" s="1" t="s">
        <v>23</v>
      </c>
      <c r="F38" s="18">
        <v>0.42152777777777778</v>
      </c>
      <c r="G38" s="1" t="s">
        <v>30</v>
      </c>
      <c r="H38" s="1" t="s">
        <v>18</v>
      </c>
      <c r="I38" s="1">
        <v>0</v>
      </c>
      <c r="J38" s="1">
        <v>0</v>
      </c>
      <c r="K38" s="1">
        <v>0</v>
      </c>
      <c r="L38" s="1">
        <v>1</v>
      </c>
      <c r="M38" s="1">
        <v>46</v>
      </c>
      <c r="N38" s="1">
        <v>0</v>
      </c>
      <c r="O38" s="1">
        <v>618</v>
      </c>
      <c r="P38" s="1">
        <v>0</v>
      </c>
      <c r="Q38" s="1">
        <v>3</v>
      </c>
      <c r="R38" s="1">
        <v>10</v>
      </c>
      <c r="S38" s="1">
        <v>0</v>
      </c>
      <c r="T38" s="1">
        <v>0</v>
      </c>
      <c r="U38" s="1">
        <v>129</v>
      </c>
      <c r="V38" s="1">
        <v>0</v>
      </c>
      <c r="W38" s="1">
        <v>1</v>
      </c>
      <c r="X38" s="1">
        <v>0</v>
      </c>
      <c r="Y38" s="1">
        <v>31</v>
      </c>
      <c r="Z38" s="1">
        <v>2</v>
      </c>
      <c r="AA38" s="1">
        <v>513</v>
      </c>
      <c r="AB38" s="1">
        <v>0</v>
      </c>
      <c r="AC38" s="1">
        <v>13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f>SUM(I38:AJ38)</f>
        <v>1367</v>
      </c>
      <c r="AL38" s="1">
        <v>2016</v>
      </c>
      <c r="AM38" s="1">
        <f>SUM(I38,J38,P38,R38,S38,T38,V38,X38,Z38,AB38,AC38,Q38,AD38,AE38,AF38,AG38,AH38,AI38,AJ38)</f>
        <v>28</v>
      </c>
    </row>
    <row r="39" spans="1:41" s="35" customFormat="1" x14ac:dyDescent="0.3">
      <c r="A39" s="35">
        <v>2017</v>
      </c>
      <c r="B39" s="38">
        <v>42879</v>
      </c>
      <c r="C39" s="37">
        <v>0.39583333333333331</v>
      </c>
      <c r="D39" s="35">
        <v>4</v>
      </c>
      <c r="E39" s="35" t="s">
        <v>23</v>
      </c>
      <c r="F39" s="36">
        <v>0.43333333333333335</v>
      </c>
      <c r="G39" s="35" t="s">
        <v>29</v>
      </c>
      <c r="H39" s="35" t="s">
        <v>11</v>
      </c>
      <c r="I39" s="35">
        <v>0</v>
      </c>
      <c r="J39" s="35">
        <v>0</v>
      </c>
      <c r="K39" s="35">
        <v>0</v>
      </c>
      <c r="L39" s="35">
        <v>0</v>
      </c>
      <c r="M39" s="35">
        <v>87</v>
      </c>
      <c r="N39" s="35">
        <v>0</v>
      </c>
      <c r="O39" s="35">
        <v>1</v>
      </c>
      <c r="P39" s="35">
        <v>0</v>
      </c>
      <c r="Q39" s="35">
        <v>4</v>
      </c>
      <c r="R39" s="35">
        <v>0</v>
      </c>
      <c r="S39" s="35">
        <v>0</v>
      </c>
      <c r="T39" s="35">
        <v>1</v>
      </c>
      <c r="U39" s="35">
        <v>98</v>
      </c>
      <c r="V39" s="35">
        <v>0</v>
      </c>
      <c r="W39" s="35">
        <v>0</v>
      </c>
      <c r="X39" s="35">
        <v>0</v>
      </c>
      <c r="Y39" s="35">
        <v>85</v>
      </c>
      <c r="Z39" s="35">
        <v>4</v>
      </c>
      <c r="AA39" s="35">
        <v>224</v>
      </c>
      <c r="AB39" s="35">
        <v>0</v>
      </c>
      <c r="AC39" s="35">
        <v>4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f>SUM(I39:AJ39)</f>
        <v>508</v>
      </c>
      <c r="AL39" s="35">
        <v>2017</v>
      </c>
      <c r="AM39" s="1">
        <f>SUM(I39,J39,P39,R39,S39,T39,V39,X39,Z39,AB39,AC39,Q39,AD39,AE39,AF39,AG39,AH39,AI39,AJ39)</f>
        <v>13</v>
      </c>
    </row>
    <row r="40" spans="1:41" s="35" customFormat="1" x14ac:dyDescent="0.3">
      <c r="A40" s="35">
        <v>2017</v>
      </c>
      <c r="B40" s="38">
        <v>42879</v>
      </c>
      <c r="C40" s="37">
        <v>0.52083333333333337</v>
      </c>
      <c r="D40" s="35">
        <v>7</v>
      </c>
      <c r="E40" s="35" t="s">
        <v>21</v>
      </c>
      <c r="F40" s="36">
        <v>0.43333333333333335</v>
      </c>
      <c r="G40" s="35" t="s">
        <v>29</v>
      </c>
      <c r="H40" s="35" t="s">
        <v>18</v>
      </c>
      <c r="I40" s="35">
        <v>0</v>
      </c>
      <c r="J40" s="35">
        <v>1</v>
      </c>
      <c r="K40" s="35">
        <v>0</v>
      </c>
      <c r="L40" s="35">
        <v>0</v>
      </c>
      <c r="M40" s="35">
        <v>30</v>
      </c>
      <c r="N40" s="35">
        <v>0</v>
      </c>
      <c r="O40" s="35">
        <v>412</v>
      </c>
      <c r="P40" s="35">
        <v>1</v>
      </c>
      <c r="Q40" s="35">
        <v>0</v>
      </c>
      <c r="R40" s="35">
        <v>0</v>
      </c>
      <c r="S40" s="35">
        <v>1</v>
      </c>
      <c r="T40" s="35">
        <v>0</v>
      </c>
      <c r="U40" s="35">
        <v>7</v>
      </c>
      <c r="V40" s="35">
        <v>5</v>
      </c>
      <c r="W40" s="35">
        <v>0</v>
      </c>
      <c r="X40" s="35">
        <v>0</v>
      </c>
      <c r="Y40" s="35">
        <v>0</v>
      </c>
      <c r="Z40" s="35">
        <v>5</v>
      </c>
      <c r="AA40" s="35">
        <v>8</v>
      </c>
      <c r="AB40" s="35">
        <v>0</v>
      </c>
      <c r="AC40" s="35">
        <v>1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f>SUM(I40:AJ40)</f>
        <v>471</v>
      </c>
      <c r="AL40" s="35">
        <v>2017</v>
      </c>
      <c r="AM40" s="1">
        <f>SUM(I40,J40,P40,R40,S40,T40,V40,X40,Z40,AB40,AC40,Q40,AD40,AE40,AF40,AG40,AH40,AI40,AJ40)</f>
        <v>14</v>
      </c>
    </row>
    <row r="41" spans="1:41" s="20" customFormat="1" x14ac:dyDescent="0.3">
      <c r="A41" s="20">
        <v>2018</v>
      </c>
      <c r="B41" s="24">
        <v>43249</v>
      </c>
      <c r="C41" s="23">
        <v>0.39583333333333331</v>
      </c>
      <c r="D41" s="20">
        <v>4</v>
      </c>
      <c r="E41" s="20" t="s">
        <v>21</v>
      </c>
      <c r="F41" s="21">
        <v>0.48819444444444443</v>
      </c>
      <c r="G41" s="20" t="s">
        <v>28</v>
      </c>
      <c r="H41" s="20" t="s">
        <v>11</v>
      </c>
      <c r="I41" s="20">
        <v>0</v>
      </c>
      <c r="J41" s="20">
        <v>0</v>
      </c>
      <c r="K41" s="20">
        <v>1</v>
      </c>
      <c r="L41" s="20">
        <v>15</v>
      </c>
      <c r="M41" s="20">
        <v>165</v>
      </c>
      <c r="N41" s="20">
        <v>0</v>
      </c>
      <c r="O41" s="20">
        <v>9</v>
      </c>
      <c r="P41" s="20">
        <v>0</v>
      </c>
      <c r="Q41" s="20">
        <v>2</v>
      </c>
      <c r="R41" s="20">
        <v>1</v>
      </c>
      <c r="S41" s="20">
        <v>0</v>
      </c>
      <c r="T41" s="20">
        <v>0</v>
      </c>
      <c r="U41" s="20">
        <v>145</v>
      </c>
      <c r="V41" s="20">
        <v>2</v>
      </c>
      <c r="W41" s="20">
        <v>34</v>
      </c>
      <c r="X41" s="20">
        <v>0</v>
      </c>
      <c r="Y41" s="20">
        <v>38</v>
      </c>
      <c r="Z41" s="20">
        <v>7</v>
      </c>
      <c r="AA41" s="20">
        <v>47</v>
      </c>
      <c r="AB41" s="20">
        <v>0</v>
      </c>
      <c r="AC41" s="20">
        <v>6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f>SUM(I41:AJ41)</f>
        <v>472</v>
      </c>
      <c r="AL41" s="20">
        <v>2018</v>
      </c>
      <c r="AM41" s="1">
        <f>SUM(I41,J41,P41,R41,S41,T41,V41,X41,Z41,AB41,AC41,Q41,AD41,AE41,AF41,AG41,AH41,AI41,AJ41)</f>
        <v>18</v>
      </c>
    </row>
    <row r="42" spans="1:41" s="20" customFormat="1" x14ac:dyDescent="0.3">
      <c r="A42" s="20">
        <v>2018</v>
      </c>
      <c r="B42" s="24">
        <v>43249</v>
      </c>
      <c r="C42" s="23">
        <v>0.52083333333333337</v>
      </c>
      <c r="D42" s="20">
        <v>7</v>
      </c>
      <c r="E42" s="20" t="s">
        <v>23</v>
      </c>
      <c r="F42" s="21">
        <v>0.48819444444444443</v>
      </c>
      <c r="G42" s="20" t="s">
        <v>28</v>
      </c>
      <c r="H42" s="20" t="s">
        <v>18</v>
      </c>
      <c r="I42" s="20">
        <v>0</v>
      </c>
      <c r="J42" s="20">
        <v>0</v>
      </c>
      <c r="K42" s="20">
        <v>13</v>
      </c>
      <c r="L42" s="20">
        <v>16</v>
      </c>
      <c r="M42" s="20">
        <v>106</v>
      </c>
      <c r="N42" s="20">
        <v>1</v>
      </c>
      <c r="O42" s="20">
        <v>1</v>
      </c>
      <c r="P42" s="20">
        <v>0</v>
      </c>
      <c r="Q42" s="20">
        <v>6</v>
      </c>
      <c r="R42" s="20">
        <v>1</v>
      </c>
      <c r="S42" s="20">
        <v>1</v>
      </c>
      <c r="T42" s="20">
        <v>0</v>
      </c>
      <c r="U42" s="20">
        <v>61</v>
      </c>
      <c r="V42" s="20">
        <v>0</v>
      </c>
      <c r="W42" s="20">
        <v>14</v>
      </c>
      <c r="X42" s="20">
        <v>0</v>
      </c>
      <c r="Y42" s="20">
        <v>59</v>
      </c>
      <c r="Z42" s="20">
        <v>3</v>
      </c>
      <c r="AA42" s="20">
        <v>143</v>
      </c>
      <c r="AB42" s="20">
        <v>3</v>
      </c>
      <c r="AC42" s="20">
        <v>1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f>SUM(I42:AJ42)</f>
        <v>429</v>
      </c>
      <c r="AL42" s="20">
        <v>2018</v>
      </c>
      <c r="AM42" s="1">
        <f>SUM(I42,J42,P42,R42,S42,T42,V42,X42,Z42,AB42,AC42,Q42,AD42,AE42,AF42,AG42,AH42,AI42,AJ42)</f>
        <v>15</v>
      </c>
    </row>
    <row r="43" spans="1:41" s="31" customFormat="1" x14ac:dyDescent="0.3">
      <c r="A43" s="31">
        <v>2019</v>
      </c>
      <c r="B43" s="34">
        <v>43237</v>
      </c>
      <c r="C43" s="33">
        <v>0.39583333333333331</v>
      </c>
      <c r="D43" s="31">
        <v>4</v>
      </c>
      <c r="E43" s="31" t="s">
        <v>27</v>
      </c>
      <c r="F43" s="32">
        <v>0.4458333333333333</v>
      </c>
      <c r="G43" s="31" t="s">
        <v>26</v>
      </c>
      <c r="H43" s="31" t="s">
        <v>11</v>
      </c>
      <c r="I43" s="31">
        <v>0</v>
      </c>
      <c r="J43" s="31">
        <v>0</v>
      </c>
      <c r="K43" s="31">
        <v>0</v>
      </c>
      <c r="L43" s="31">
        <v>247</v>
      </c>
      <c r="M43" s="31">
        <v>95</v>
      </c>
      <c r="N43" s="31">
        <v>7</v>
      </c>
      <c r="O43" s="31">
        <v>6</v>
      </c>
      <c r="P43" s="31">
        <v>0</v>
      </c>
      <c r="Q43" s="31">
        <v>8</v>
      </c>
      <c r="R43" s="31">
        <v>0</v>
      </c>
      <c r="S43" s="31">
        <v>0</v>
      </c>
      <c r="T43" s="31">
        <v>1</v>
      </c>
      <c r="U43" s="31">
        <v>35</v>
      </c>
      <c r="V43" s="31">
        <v>3</v>
      </c>
      <c r="W43" s="31">
        <v>2</v>
      </c>
      <c r="X43" s="31">
        <v>0</v>
      </c>
      <c r="Y43" s="31">
        <v>117</v>
      </c>
      <c r="Z43" s="31">
        <v>11</v>
      </c>
      <c r="AA43" s="31">
        <v>76</v>
      </c>
      <c r="AB43" s="31">
        <v>3</v>
      </c>
      <c r="AC43" s="31">
        <v>2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f>SUM(I43:AJ43)</f>
        <v>613</v>
      </c>
      <c r="AL43" s="31">
        <v>2019</v>
      </c>
      <c r="AM43" s="1">
        <f>SUM(I43,J43,P43,R43,S43,T43,V43,X43,Z43,AB43,AC43,Q43,AD43,AE43,AF43,AG43,AH43,AI43,AJ43)</f>
        <v>28</v>
      </c>
      <c r="AN43" s="31" t="s">
        <v>25</v>
      </c>
      <c r="AO43" s="31" t="s">
        <v>24</v>
      </c>
    </row>
    <row r="44" spans="1:41" x14ac:dyDescent="0.3">
      <c r="A44" s="1">
        <v>2022</v>
      </c>
      <c r="B44" s="3">
        <v>44714</v>
      </c>
      <c r="C44" s="2">
        <v>0.39583333333333331</v>
      </c>
      <c r="D44" s="1">
        <v>4</v>
      </c>
      <c r="E44" s="1" t="s">
        <v>23</v>
      </c>
      <c r="F44" s="18">
        <v>0.55069444444444449</v>
      </c>
      <c r="G44" s="1" t="s">
        <v>22</v>
      </c>
      <c r="H44" s="1" t="s">
        <v>11</v>
      </c>
      <c r="I44" s="1">
        <v>0</v>
      </c>
      <c r="J44" s="1">
        <v>0</v>
      </c>
      <c r="K44" s="1">
        <v>0</v>
      </c>
      <c r="L44" s="1">
        <v>5</v>
      </c>
      <c r="M44" s="1">
        <v>261</v>
      </c>
      <c r="N44" s="1">
        <v>0</v>
      </c>
      <c r="O44" s="1">
        <v>23</v>
      </c>
      <c r="P44" s="1">
        <v>0</v>
      </c>
      <c r="Q44" s="1">
        <v>12</v>
      </c>
      <c r="R44" s="1">
        <v>0</v>
      </c>
      <c r="S44" s="1">
        <v>0</v>
      </c>
      <c r="T44" s="1">
        <v>0</v>
      </c>
      <c r="U44" s="1">
        <v>47</v>
      </c>
      <c r="V44" s="1">
        <v>0</v>
      </c>
      <c r="W44" s="1">
        <v>23</v>
      </c>
      <c r="X44" s="1">
        <v>0</v>
      </c>
      <c r="Y44" s="1">
        <v>8</v>
      </c>
      <c r="Z44" s="1">
        <v>1</v>
      </c>
      <c r="AA44" s="1">
        <v>599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979</v>
      </c>
      <c r="AL44" s="1">
        <v>2022</v>
      </c>
      <c r="AM44" s="1">
        <f>SUM(I44,J44,P44,R44,S44,T44,V44,X44,Z44,AB44,AC44,Q44,AD44,AE44,AF44,AG44,AH44,AI44,AJ44)</f>
        <v>13</v>
      </c>
    </row>
    <row r="45" spans="1:41" x14ac:dyDescent="0.3">
      <c r="A45" s="1">
        <v>2022</v>
      </c>
      <c r="B45" s="3">
        <v>44714</v>
      </c>
      <c r="C45" s="2">
        <v>0.52083333333333337</v>
      </c>
      <c r="D45" s="1">
        <v>7</v>
      </c>
      <c r="E45" s="1" t="s">
        <v>21</v>
      </c>
      <c r="F45" s="18">
        <v>0.55069444444444449</v>
      </c>
      <c r="G45" s="1" t="s">
        <v>20</v>
      </c>
      <c r="H45" s="1" t="s">
        <v>17</v>
      </c>
      <c r="I45" s="1">
        <v>0</v>
      </c>
      <c r="J45" s="1">
        <v>0</v>
      </c>
      <c r="K45" s="1">
        <v>0</v>
      </c>
      <c r="L45" s="1">
        <v>126</v>
      </c>
      <c r="M45" s="1">
        <v>245</v>
      </c>
      <c r="N45" s="1">
        <v>10</v>
      </c>
      <c r="O45" s="1">
        <v>2</v>
      </c>
      <c r="P45" s="1">
        <v>0</v>
      </c>
      <c r="Q45" s="1">
        <v>29</v>
      </c>
      <c r="R45" s="1">
        <v>0</v>
      </c>
      <c r="S45" s="1">
        <v>1</v>
      </c>
      <c r="T45" s="1">
        <v>0</v>
      </c>
      <c r="U45" s="1">
        <v>48</v>
      </c>
      <c r="V45" s="1">
        <v>5</v>
      </c>
      <c r="W45" s="1">
        <v>54</v>
      </c>
      <c r="X45" s="1">
        <v>0</v>
      </c>
      <c r="Y45" s="1">
        <v>152</v>
      </c>
      <c r="Z45" s="1">
        <v>45</v>
      </c>
      <c r="AA45" s="30">
        <v>2187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30">
        <v>2904</v>
      </c>
      <c r="AL45" s="1">
        <v>2022</v>
      </c>
      <c r="AM45" s="1">
        <f>SUM(I45,J45,P45,R45,S45,T45,V45,X45,Z45,AB45,AC45,Q45,AD45,AE45,AF45,AG45,AH45,AI45,AJ45)</f>
        <v>80</v>
      </c>
    </row>
    <row r="46" spans="1:41" s="26" customFormat="1" x14ac:dyDescent="0.3">
      <c r="A46" s="26">
        <v>2023</v>
      </c>
      <c r="B46" s="29">
        <v>45079</v>
      </c>
      <c r="C46" s="28">
        <v>0.39027777777777778</v>
      </c>
      <c r="D46" s="26">
        <v>4</v>
      </c>
      <c r="E46" s="26" t="s">
        <v>13</v>
      </c>
      <c r="F46" s="27">
        <v>0.42499999999999999</v>
      </c>
      <c r="G46" s="26" t="s">
        <v>19</v>
      </c>
      <c r="H46" s="26" t="s">
        <v>17</v>
      </c>
      <c r="I46" s="26">
        <v>51</v>
      </c>
      <c r="J46" s="26">
        <v>0</v>
      </c>
      <c r="K46" s="26">
        <v>1</v>
      </c>
      <c r="L46" s="26">
        <v>1</v>
      </c>
      <c r="M46" s="26">
        <v>39</v>
      </c>
      <c r="N46" s="26">
        <v>7</v>
      </c>
      <c r="O46" s="26">
        <v>342</v>
      </c>
      <c r="P46" s="26">
        <v>9</v>
      </c>
      <c r="Q46" s="26">
        <v>6</v>
      </c>
      <c r="R46" s="26">
        <v>0</v>
      </c>
      <c r="S46" s="26">
        <v>1</v>
      </c>
      <c r="T46" s="26">
        <v>1</v>
      </c>
      <c r="U46" s="26">
        <v>32</v>
      </c>
      <c r="V46" s="26">
        <v>9</v>
      </c>
      <c r="W46" s="26">
        <v>0</v>
      </c>
      <c r="X46" s="26">
        <v>0</v>
      </c>
      <c r="Y46" s="26">
        <v>256</v>
      </c>
      <c r="Z46" s="26">
        <v>23</v>
      </c>
      <c r="AA46" s="26">
        <v>90</v>
      </c>
      <c r="AB46" s="26">
        <v>0</v>
      </c>
      <c r="AC46" s="26">
        <v>0</v>
      </c>
      <c r="AD46" s="26">
        <v>0</v>
      </c>
      <c r="AE46" s="26">
        <v>0</v>
      </c>
      <c r="AF46" s="26">
        <v>1</v>
      </c>
      <c r="AG46" s="26">
        <v>0</v>
      </c>
      <c r="AH46" s="26">
        <v>0</v>
      </c>
      <c r="AI46" s="26">
        <v>0</v>
      </c>
      <c r="AJ46" s="26">
        <v>0</v>
      </c>
      <c r="AK46" s="26">
        <f>SUM(I46:AJ46)</f>
        <v>869</v>
      </c>
      <c r="AL46" s="26">
        <v>2023</v>
      </c>
      <c r="AM46" s="26">
        <f>SUM(I46,J46,P46,R46,S46,T46,V46,X46,Z46,AB46,AC46,Q46,AD46,AE46,AF46,AG46,AH46,AI46,AJ46)</f>
        <v>101</v>
      </c>
    </row>
    <row r="47" spans="1:41" s="26" customFormat="1" x14ac:dyDescent="0.3">
      <c r="A47" s="26">
        <v>2023</v>
      </c>
      <c r="B47" s="29">
        <v>45079</v>
      </c>
      <c r="C47" s="28">
        <v>0.49305555555555558</v>
      </c>
      <c r="D47" s="26">
        <v>6.5</v>
      </c>
      <c r="E47" s="26" t="s">
        <v>10</v>
      </c>
      <c r="F47" s="27">
        <v>0.42499999999999999</v>
      </c>
      <c r="G47" s="26" t="s">
        <v>19</v>
      </c>
      <c r="H47" s="26" t="s">
        <v>18</v>
      </c>
      <c r="I47" s="26">
        <v>3</v>
      </c>
      <c r="J47" s="26">
        <v>0</v>
      </c>
      <c r="K47" s="26">
        <v>0</v>
      </c>
      <c r="L47" s="26">
        <v>3</v>
      </c>
      <c r="M47" s="26">
        <v>40</v>
      </c>
      <c r="N47" s="26">
        <v>1</v>
      </c>
      <c r="O47" s="26">
        <v>460</v>
      </c>
      <c r="P47" s="26">
        <v>2</v>
      </c>
      <c r="Q47" s="26">
        <v>5</v>
      </c>
      <c r="R47" s="26">
        <v>2</v>
      </c>
      <c r="S47" s="26">
        <v>0</v>
      </c>
      <c r="T47" s="26">
        <v>1</v>
      </c>
      <c r="U47" s="26">
        <v>56</v>
      </c>
      <c r="V47" s="26">
        <v>3</v>
      </c>
      <c r="W47" s="26">
        <v>2</v>
      </c>
      <c r="X47" s="26">
        <v>0</v>
      </c>
      <c r="Y47" s="26">
        <v>201</v>
      </c>
      <c r="Z47" s="26">
        <v>13</v>
      </c>
      <c r="AA47" s="26">
        <v>118</v>
      </c>
      <c r="AB47" s="26">
        <v>2</v>
      </c>
      <c r="AC47" s="26">
        <v>3</v>
      </c>
      <c r="AD47" s="26">
        <v>0</v>
      </c>
      <c r="AE47" s="26">
        <v>1</v>
      </c>
      <c r="AF47" s="26">
        <v>1</v>
      </c>
      <c r="AG47" s="26">
        <v>0</v>
      </c>
      <c r="AH47" s="26">
        <v>0</v>
      </c>
      <c r="AI47" s="26">
        <v>0</v>
      </c>
      <c r="AJ47" s="26">
        <v>0</v>
      </c>
      <c r="AK47" s="26">
        <f>SUM(I47:AJ47)</f>
        <v>917</v>
      </c>
      <c r="AL47" s="26">
        <v>2023</v>
      </c>
      <c r="AM47" s="26">
        <f>SUM(I47,J47,P47,R47,S47,T47,V47,X47,Z47,AB47,AC47,Q47,AD47,AE47,AF47,AG47,AH47,AI47,AJ47)</f>
        <v>36</v>
      </c>
    </row>
    <row r="48" spans="1:41" s="20" customFormat="1" x14ac:dyDescent="0.3">
      <c r="A48" s="20">
        <v>2024</v>
      </c>
      <c r="B48" s="24">
        <v>45448</v>
      </c>
      <c r="C48" s="23">
        <v>0.3888888888888889</v>
      </c>
      <c r="D48" s="20">
        <v>4</v>
      </c>
      <c r="E48" s="22" t="s">
        <v>13</v>
      </c>
      <c r="F48" s="21">
        <v>0.44444444444444442</v>
      </c>
      <c r="G48" s="20" t="s">
        <v>15</v>
      </c>
      <c r="H48" s="20" t="s">
        <v>17</v>
      </c>
      <c r="I48" s="20">
        <v>2</v>
      </c>
      <c r="J48" s="20">
        <v>0</v>
      </c>
      <c r="K48" s="20">
        <v>0</v>
      </c>
      <c r="L48" s="20">
        <v>0</v>
      </c>
      <c r="M48" s="20">
        <v>45</v>
      </c>
      <c r="N48" s="20">
        <v>0</v>
      </c>
      <c r="O48" s="20">
        <v>314</v>
      </c>
      <c r="P48" s="20">
        <v>1</v>
      </c>
      <c r="Q48" s="20">
        <v>7</v>
      </c>
      <c r="R48" s="20">
        <v>0</v>
      </c>
      <c r="S48" s="20">
        <v>0</v>
      </c>
      <c r="T48" s="20">
        <v>0</v>
      </c>
      <c r="U48" s="20">
        <v>163</v>
      </c>
      <c r="V48" s="20">
        <v>0</v>
      </c>
      <c r="W48" s="20">
        <v>124</v>
      </c>
      <c r="X48" s="20">
        <v>0</v>
      </c>
      <c r="Y48" s="20">
        <v>11</v>
      </c>
      <c r="Z48" s="20">
        <v>0</v>
      </c>
      <c r="AA48" s="20">
        <v>23</v>
      </c>
      <c r="AB48" s="20">
        <v>0</v>
      </c>
      <c r="AC48" s="20">
        <v>1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f>SUM(I48:AJ48)</f>
        <v>691</v>
      </c>
      <c r="AL48" s="20">
        <v>2024</v>
      </c>
      <c r="AM48" s="20">
        <v>1</v>
      </c>
      <c r="AN48" s="25" t="s">
        <v>16</v>
      </c>
    </row>
    <row r="49" spans="1:42" s="20" customFormat="1" x14ac:dyDescent="0.3">
      <c r="A49" s="20">
        <v>2024</v>
      </c>
      <c r="B49" s="24">
        <v>45448</v>
      </c>
      <c r="C49" s="23">
        <v>0.47916666666666669</v>
      </c>
      <c r="D49" s="20">
        <v>6</v>
      </c>
      <c r="E49" s="22" t="s">
        <v>10</v>
      </c>
      <c r="F49" s="21">
        <v>0.44444444444444442</v>
      </c>
      <c r="G49" s="20" t="s">
        <v>15</v>
      </c>
      <c r="H49" s="20" t="s">
        <v>14</v>
      </c>
      <c r="I49" s="20">
        <v>0</v>
      </c>
      <c r="J49" s="20">
        <v>3</v>
      </c>
      <c r="K49" s="20">
        <v>1</v>
      </c>
      <c r="L49" s="20">
        <v>2</v>
      </c>
      <c r="M49" s="20">
        <v>54</v>
      </c>
      <c r="N49" s="20">
        <v>8</v>
      </c>
      <c r="O49" s="20">
        <v>584</v>
      </c>
      <c r="P49" s="20">
        <v>1</v>
      </c>
      <c r="Q49" s="20">
        <v>12</v>
      </c>
      <c r="R49" s="20">
        <v>1</v>
      </c>
      <c r="S49" s="20">
        <v>1</v>
      </c>
      <c r="T49" s="20">
        <v>1</v>
      </c>
      <c r="U49" s="20">
        <v>51</v>
      </c>
      <c r="V49" s="20">
        <v>35</v>
      </c>
      <c r="W49" s="20">
        <v>0</v>
      </c>
      <c r="X49" s="20">
        <v>0</v>
      </c>
      <c r="Y49" s="20">
        <v>50</v>
      </c>
      <c r="Z49" s="20">
        <v>16</v>
      </c>
      <c r="AA49" s="20">
        <v>12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f>SUM(I49:AJ49)</f>
        <v>832</v>
      </c>
      <c r="AL49" s="20">
        <v>2024</v>
      </c>
      <c r="AM49" s="20">
        <v>0</v>
      </c>
    </row>
    <row r="50" spans="1:42" x14ac:dyDescent="0.3">
      <c r="A50" s="1">
        <v>2025</v>
      </c>
      <c r="B50" s="3">
        <v>45807</v>
      </c>
      <c r="C50" s="2">
        <v>0.39583333333333331</v>
      </c>
      <c r="D50" s="1">
        <v>4</v>
      </c>
      <c r="E50" s="19" t="s">
        <v>13</v>
      </c>
      <c r="F50" s="18">
        <v>7.7777777777777779E-2</v>
      </c>
      <c r="G50" s="1" t="s">
        <v>12</v>
      </c>
      <c r="H50" s="1" t="s">
        <v>11</v>
      </c>
      <c r="I50" s="1">
        <v>0</v>
      </c>
      <c r="J50" s="1">
        <v>0</v>
      </c>
      <c r="K50" s="1">
        <v>0</v>
      </c>
      <c r="L50" s="1">
        <v>0</v>
      </c>
      <c r="M50" s="1">
        <v>47</v>
      </c>
      <c r="N50" s="1">
        <v>17</v>
      </c>
      <c r="O50" s="1">
        <v>97</v>
      </c>
      <c r="P50" s="1">
        <v>0</v>
      </c>
      <c r="Q50" s="1">
        <v>2</v>
      </c>
      <c r="R50" s="1">
        <v>1</v>
      </c>
      <c r="S50" s="1">
        <v>0</v>
      </c>
      <c r="T50" s="1">
        <v>0</v>
      </c>
      <c r="U50" s="1">
        <v>112</v>
      </c>
      <c r="V50" s="1">
        <v>0</v>
      </c>
      <c r="W50" s="1">
        <v>1</v>
      </c>
      <c r="X50" s="1">
        <v>0</v>
      </c>
      <c r="Y50" s="1">
        <v>1</v>
      </c>
      <c r="Z50" s="1">
        <v>2</v>
      </c>
      <c r="AA50" s="1">
        <v>365</v>
      </c>
      <c r="AB50" s="1">
        <v>0</v>
      </c>
      <c r="AC50" s="1">
        <v>2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f>SUM(I50:AJ50)</f>
        <v>647</v>
      </c>
      <c r="AL50" s="1">
        <v>2025</v>
      </c>
      <c r="AM50" s="1">
        <v>1</v>
      </c>
    </row>
    <row r="51" spans="1:42" x14ac:dyDescent="0.3">
      <c r="A51" s="1">
        <v>2025</v>
      </c>
      <c r="B51" s="3">
        <v>45807</v>
      </c>
      <c r="C51" s="2">
        <v>0.52083333333333337</v>
      </c>
      <c r="D51" s="1">
        <v>7</v>
      </c>
      <c r="E51" s="19" t="s">
        <v>10</v>
      </c>
      <c r="F51" s="18">
        <v>7.7777777777777779E-2</v>
      </c>
      <c r="G51" s="1" t="s">
        <v>9</v>
      </c>
      <c r="H51" s="1" t="s">
        <v>8</v>
      </c>
      <c r="I51" s="1">
        <v>0</v>
      </c>
      <c r="J51" s="1">
        <v>1</v>
      </c>
      <c r="K51" s="1">
        <v>4</v>
      </c>
      <c r="L51" s="1">
        <v>10</v>
      </c>
      <c r="M51" s="1">
        <v>29</v>
      </c>
      <c r="N51" s="1">
        <v>1</v>
      </c>
      <c r="O51" s="1">
        <v>962</v>
      </c>
      <c r="P51" s="1">
        <v>0</v>
      </c>
      <c r="Q51" s="1">
        <v>1</v>
      </c>
      <c r="R51" s="1">
        <v>0</v>
      </c>
      <c r="S51" s="1">
        <v>1</v>
      </c>
      <c r="T51" s="1">
        <v>0</v>
      </c>
      <c r="U51" s="1">
        <v>19</v>
      </c>
      <c r="V51" s="1">
        <v>1</v>
      </c>
      <c r="W51" s="1">
        <v>0</v>
      </c>
      <c r="X51" s="1">
        <v>0</v>
      </c>
      <c r="Y51" s="1">
        <v>15</v>
      </c>
      <c r="Z51" s="1">
        <v>15</v>
      </c>
      <c r="AA51" s="1">
        <v>8</v>
      </c>
      <c r="AB51" s="1">
        <v>0</v>
      </c>
      <c r="AC51" s="1">
        <v>1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f>SUM(I51:AJ51)</f>
        <v>1068</v>
      </c>
      <c r="AL51" s="1">
        <v>2025</v>
      </c>
      <c r="AM51" s="1">
        <v>0</v>
      </c>
    </row>
    <row r="52" spans="1:42" x14ac:dyDescent="0.3">
      <c r="A52" s="1">
        <v>2026</v>
      </c>
      <c r="B52" s="3">
        <v>46174</v>
      </c>
      <c r="C52" s="2">
        <v>0.39583333333333331</v>
      </c>
      <c r="D52" s="1">
        <v>5</v>
      </c>
      <c r="E52" s="19" t="s">
        <v>7</v>
      </c>
      <c r="F52" s="18">
        <v>0.50277777777777777</v>
      </c>
      <c r="G52" s="1" t="s">
        <v>4</v>
      </c>
      <c r="H52" s="1" t="s">
        <v>6</v>
      </c>
      <c r="I52" s="1">
        <v>0</v>
      </c>
      <c r="J52" s="1">
        <v>2</v>
      </c>
      <c r="K52" s="1">
        <f>3+2</f>
        <v>5</v>
      </c>
      <c r="L52" s="1">
        <f>15+15+13+16+6+15+10+12</f>
        <v>102</v>
      </c>
      <c r="M52" s="1">
        <f>5+1+1+3+3+4+1+2+1+3+5+1+4</f>
        <v>34</v>
      </c>
      <c r="N52" s="1">
        <f>3+2+1+9</f>
        <v>15</v>
      </c>
      <c r="O52" s="1">
        <f>34+43+34+21+66+15+25+41</f>
        <v>279</v>
      </c>
      <c r="P52" s="1">
        <v>5</v>
      </c>
      <c r="Q52" s="1">
        <f>1+2+2+3</f>
        <v>8</v>
      </c>
      <c r="R52" s="1">
        <f>2+1</f>
        <v>3</v>
      </c>
      <c r="S52" s="1">
        <v>1</v>
      </c>
      <c r="T52" s="1">
        <v>5</v>
      </c>
      <c r="U52" s="1">
        <f>9+3+8+12+4</f>
        <v>36</v>
      </c>
      <c r="V52" s="1">
        <v>15</v>
      </c>
      <c r="W52" s="1">
        <f>39+34+28+34+32+10+118+24</f>
        <v>319</v>
      </c>
      <c r="X52" s="1">
        <v>0</v>
      </c>
      <c r="Y52" s="1">
        <f>2+1+1+3+5+4+7+5</f>
        <v>28</v>
      </c>
      <c r="Z52" s="1">
        <f>1+2+1+1+11+1</f>
        <v>17</v>
      </c>
      <c r="AA52" s="1">
        <f>42+72+65+98+27+66+42+45</f>
        <v>457</v>
      </c>
      <c r="AB52" s="1">
        <v>0</v>
      </c>
      <c r="AC52" s="1">
        <v>0</v>
      </c>
      <c r="AD52" s="1">
        <v>0</v>
      </c>
      <c r="AE52" s="1">
        <v>0</v>
      </c>
      <c r="AF52" s="1">
        <v>1</v>
      </c>
      <c r="AG52" s="1">
        <v>0</v>
      </c>
      <c r="AH52" s="1">
        <v>0</v>
      </c>
      <c r="AI52" s="1">
        <v>0</v>
      </c>
      <c r="AJ52" s="1">
        <v>0</v>
      </c>
      <c r="AK52" s="1">
        <f>SUM(I52:AJ52)</f>
        <v>1332</v>
      </c>
      <c r="AL52" s="1">
        <v>2026</v>
      </c>
      <c r="AM52" s="1">
        <v>9</v>
      </c>
    </row>
    <row r="53" spans="1:42" x14ac:dyDescent="0.3">
      <c r="A53" s="1">
        <v>2026</v>
      </c>
      <c r="B53" s="3">
        <v>46174</v>
      </c>
      <c r="C53" s="2">
        <v>4.1666666666666664E-2</v>
      </c>
      <c r="D53" s="1">
        <v>8</v>
      </c>
      <c r="E53" s="19" t="s">
        <v>5</v>
      </c>
      <c r="F53" s="18">
        <v>0.50277777777777777</v>
      </c>
      <c r="G53" s="1" t="s">
        <v>4</v>
      </c>
      <c r="H53" s="1" t="s">
        <v>3</v>
      </c>
      <c r="I53" s="1">
        <v>0</v>
      </c>
      <c r="J53" s="1">
        <v>0</v>
      </c>
      <c r="K53" s="1">
        <v>8</v>
      </c>
      <c r="L53" s="1">
        <f>27+14+25+20+10+11+21+21</f>
        <v>149</v>
      </c>
      <c r="M53" s="1">
        <f>13+8+7+24+19+11+5</f>
        <v>87</v>
      </c>
      <c r="N53" s="1">
        <f>4</f>
        <v>4</v>
      </c>
      <c r="O53" s="1">
        <f>1+6+1+1+3+6+2+1</f>
        <v>21</v>
      </c>
      <c r="P53" s="1">
        <v>0</v>
      </c>
      <c r="Q53" s="1">
        <v>1</v>
      </c>
      <c r="R53" s="1">
        <f>5+3+8+5</f>
        <v>21</v>
      </c>
      <c r="S53" s="1">
        <v>5</v>
      </c>
      <c r="T53" s="1">
        <v>6</v>
      </c>
      <c r="U53" s="1">
        <f>5+10+6+17+3</f>
        <v>41</v>
      </c>
      <c r="V53" s="1">
        <v>2</v>
      </c>
      <c r="W53" s="1">
        <v>2</v>
      </c>
      <c r="X53" s="1">
        <v>0</v>
      </c>
      <c r="Y53" s="1">
        <f>15+6+1+1+3+3+5+6</f>
        <v>40</v>
      </c>
      <c r="Z53" s="1">
        <v>3</v>
      </c>
      <c r="AA53" s="1">
        <f>58+64+85+56+87+32+65+63</f>
        <v>510</v>
      </c>
      <c r="AB53" s="1">
        <v>0</v>
      </c>
      <c r="AC53" s="1">
        <v>1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0</v>
      </c>
      <c r="AJ53" s="1">
        <v>0</v>
      </c>
      <c r="AK53" s="1">
        <f>SUM(I53:AJ53)</f>
        <v>903</v>
      </c>
      <c r="AL53" s="1">
        <v>2026</v>
      </c>
      <c r="AM53" s="1">
        <v>2</v>
      </c>
    </row>
    <row r="54" spans="1:42" x14ac:dyDescent="0.3">
      <c r="E54" s="19"/>
      <c r="F54" s="18"/>
      <c r="H54" s="1" t="s">
        <v>2</v>
      </c>
      <c r="I54" s="1">
        <f>SUM(I52:I53)</f>
        <v>0</v>
      </c>
      <c r="J54" s="1">
        <f>SUM(J52:J53)</f>
        <v>2</v>
      </c>
      <c r="K54" s="1">
        <f>SUM(K52:K53)</f>
        <v>13</v>
      </c>
      <c r="L54" s="1">
        <f>SUM(L52:L53)</f>
        <v>251</v>
      </c>
      <c r="M54" s="1">
        <f>SUM(M52:M53)</f>
        <v>121</v>
      </c>
      <c r="N54" s="1">
        <f>SUM(N52:N53)</f>
        <v>19</v>
      </c>
      <c r="O54" s="1">
        <f>SUM(O52:O53)</f>
        <v>300</v>
      </c>
      <c r="P54" s="1">
        <f>SUM(P52:P53)</f>
        <v>5</v>
      </c>
      <c r="Q54" s="1">
        <f>SUM(Q52:Q53)</f>
        <v>9</v>
      </c>
      <c r="R54" s="1">
        <f>SUM(R52:R53)</f>
        <v>24</v>
      </c>
      <c r="S54" s="1">
        <f>SUM(S52:S53)</f>
        <v>6</v>
      </c>
      <c r="T54" s="1">
        <f>SUM(T52:T53)</f>
        <v>11</v>
      </c>
      <c r="U54" s="1">
        <f>SUM(U52:U53)</f>
        <v>77</v>
      </c>
      <c r="V54" s="1">
        <f>SUM(V52:V53)</f>
        <v>17</v>
      </c>
      <c r="W54" s="1">
        <f>SUM(W52:W53)</f>
        <v>321</v>
      </c>
      <c r="X54" s="1">
        <f>SUM(X52:X53)</f>
        <v>0</v>
      </c>
      <c r="Y54" s="1">
        <f>SUM(Y52:Y53)</f>
        <v>68</v>
      </c>
      <c r="Z54" s="1">
        <f>SUM(Z52:Z53)</f>
        <v>20</v>
      </c>
      <c r="AA54" s="1">
        <f>SUM(AA52:AA53)</f>
        <v>967</v>
      </c>
      <c r="AB54" s="1">
        <f>SUM(AB52:AB53)</f>
        <v>0</v>
      </c>
      <c r="AC54" s="1">
        <f>SUM(AC52:AC53)</f>
        <v>1</v>
      </c>
      <c r="AD54" s="1">
        <f>SUM(AD52:AD53)</f>
        <v>0</v>
      </c>
      <c r="AE54" s="1">
        <f>SUM(AE52:AE53)</f>
        <v>0</v>
      </c>
      <c r="AF54" s="1">
        <f>SUM(AF52:AF53)</f>
        <v>3</v>
      </c>
      <c r="AG54" s="1">
        <f>SUM(AG52:AG53)</f>
        <v>0</v>
      </c>
      <c r="AH54" s="1">
        <f>SUM(AH52:AH53)</f>
        <v>0</v>
      </c>
      <c r="AI54" s="1">
        <f>SUM(AI52:AI53)</f>
        <v>0</v>
      </c>
      <c r="AJ54" s="1">
        <f>SUM(AJ52:AJ53)</f>
        <v>0</v>
      </c>
      <c r="AK54" s="1">
        <f>SUM(AK52:AK53)</f>
        <v>2235</v>
      </c>
    </row>
    <row r="55" spans="1:42" x14ac:dyDescent="0.3">
      <c r="B55" s="1"/>
      <c r="C55" s="1"/>
      <c r="H55" s="1" t="s">
        <v>1</v>
      </c>
      <c r="I55" s="1">
        <f>SUM(I2:I53)</f>
        <v>191</v>
      </c>
      <c r="J55" s="1">
        <f>SUM(J2:J53)</f>
        <v>138</v>
      </c>
      <c r="K55" s="17">
        <f>SUM(K2:K53)</f>
        <v>868</v>
      </c>
      <c r="L55" s="17">
        <f>SUM(L2:L53)</f>
        <v>4881</v>
      </c>
      <c r="M55" s="17">
        <f>SUM(M2:M53)</f>
        <v>5105</v>
      </c>
      <c r="N55" s="17">
        <f>SUM(N2:N53)</f>
        <v>800</v>
      </c>
      <c r="O55" s="17">
        <f>SUM(O2:O53)</f>
        <v>6574</v>
      </c>
      <c r="P55" s="1">
        <f>SUM(P2:P53)</f>
        <v>122</v>
      </c>
      <c r="Q55" s="1">
        <f>SUM(Q2:Q53)</f>
        <v>432</v>
      </c>
      <c r="R55" s="1">
        <f>SUM(R2:R53)</f>
        <v>75</v>
      </c>
      <c r="S55" s="1">
        <f>SUM(S2:S53)</f>
        <v>30</v>
      </c>
      <c r="T55" s="1">
        <f>SUM(T2:T53)</f>
        <v>62</v>
      </c>
      <c r="U55" s="17">
        <f>SUM(U2:U53)</f>
        <v>2737</v>
      </c>
      <c r="V55" s="1">
        <f>SUM(V2:V53)</f>
        <v>234</v>
      </c>
      <c r="W55" s="17">
        <f>SUM(W2:W53)</f>
        <v>10357</v>
      </c>
      <c r="X55" s="1">
        <f>SUM(X2:X53)</f>
        <v>7</v>
      </c>
      <c r="Y55" s="17">
        <f>SUM(Y2:Y53)</f>
        <v>4060</v>
      </c>
      <c r="Z55" s="1">
        <f>SUM(Z2:Z53)</f>
        <v>382</v>
      </c>
      <c r="AA55" s="17">
        <f>SUM(AA2:AA53)</f>
        <v>21649</v>
      </c>
      <c r="AB55" s="1">
        <f>SUM(AB2:AB53)</f>
        <v>61</v>
      </c>
      <c r="AC55" s="1">
        <f>SUM(AC2:AC53)</f>
        <v>146</v>
      </c>
      <c r="AD55" s="1">
        <f>SUM(AD2:AD53)</f>
        <v>3</v>
      </c>
      <c r="AE55" s="1">
        <f>SUM(AE2:AE53)</f>
        <v>12</v>
      </c>
      <c r="AF55" s="1">
        <f>SUM(AF2:AF53)</f>
        <v>12</v>
      </c>
      <c r="AG55" s="1">
        <f>SUM(AG2:AG53)</f>
        <v>24</v>
      </c>
      <c r="AH55" s="1">
        <f>SUM(AH2:AH53)</f>
        <v>6</v>
      </c>
      <c r="AI55" s="1">
        <f>SUM(AI2:AI53)</f>
        <v>5</v>
      </c>
      <c r="AJ55" s="1">
        <f>SUM(AJ2:AJ53)</f>
        <v>1</v>
      </c>
      <c r="AK55" s="1">
        <f>SUM(AK2:AK51)</f>
        <v>56739</v>
      </c>
      <c r="AM55" s="1">
        <f>SUM(I55,J55,P55,R55,S55,T55,V55,X55,Z55,AB55,AC55,Q55,AD55,AE55,AF55,AG55,AH55,AI55,AJ55)</f>
        <v>1943</v>
      </c>
      <c r="AO55" s="1" t="s">
        <v>0</v>
      </c>
      <c r="AP55" s="1">
        <f>AK55/25</f>
        <v>2269.56</v>
      </c>
    </row>
    <row r="56" spans="1:42" x14ac:dyDescent="0.3">
      <c r="A56" s="13"/>
      <c r="B56" s="16"/>
      <c r="C56" s="15"/>
      <c r="D56" s="13"/>
      <c r="E56" s="13"/>
      <c r="F56" s="14"/>
      <c r="G56" s="14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K56" s="13"/>
    </row>
    <row r="57" spans="1:42" s="4" customFormat="1" x14ac:dyDescent="0.3">
      <c r="A57" s="9"/>
      <c r="B57" s="12"/>
      <c r="C57" s="11"/>
      <c r="D57" s="9"/>
      <c r="E57" s="9"/>
      <c r="F57" s="10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K57" s="9"/>
    </row>
    <row r="58" spans="1:42" s="4" customFormat="1" x14ac:dyDescent="0.3">
      <c r="A58" s="9"/>
      <c r="B58" s="12"/>
      <c r="C58" s="11"/>
      <c r="D58" s="9"/>
      <c r="E58" s="9"/>
      <c r="F58" s="10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K58" s="9"/>
    </row>
    <row r="59" spans="1:42" s="4" customFormat="1" x14ac:dyDescent="0.3">
      <c r="B59" s="7"/>
      <c r="C59" s="6"/>
      <c r="F59" s="5"/>
      <c r="G59" s="5"/>
    </row>
    <row r="60" spans="1:42" s="4" customFormat="1" x14ac:dyDescent="0.3">
      <c r="B60" s="7"/>
      <c r="C60" s="6"/>
      <c r="F60" s="5"/>
      <c r="AA60" s="8"/>
    </row>
    <row r="61" spans="1:42" s="4" customFormat="1" x14ac:dyDescent="0.3">
      <c r="B61" s="7"/>
      <c r="C61" s="6"/>
      <c r="F61" s="5"/>
    </row>
    <row r="62" spans="1:42" s="4" customFormat="1" x14ac:dyDescent="0.3">
      <c r="B62" s="7"/>
      <c r="C62" s="6"/>
      <c r="F62" s="5"/>
    </row>
    <row r="63" spans="1:42" s="4" customFormat="1" x14ac:dyDescent="0.3">
      <c r="B63" s="7"/>
      <c r="C63" s="6"/>
      <c r="F63" s="5"/>
    </row>
    <row r="64" spans="1:42" s="4" customFormat="1" x14ac:dyDescent="0.3">
      <c r="B64" s="7"/>
      <c r="C64" s="6"/>
      <c r="F64" s="5"/>
    </row>
  </sheetData>
  <pageMargins left="0.75" right="0.75" top="1" bottom="1" header="0.5" footer="0.5"/>
  <pageSetup orientation="landscape" horizontalDpi="4294967295" verticalDpi="4294967295" r:id="rId1"/>
  <headerFooter alignWithMargins="0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seine master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druffn</dc:creator>
  <cp:lastModifiedBy>druffn</cp:lastModifiedBy>
  <dcterms:created xsi:type="dcterms:W3CDTF">2026-08-31T22:01:18Z</dcterms:created>
  <dcterms:modified xsi:type="dcterms:W3CDTF">2026-08-31T22:02:15Z</dcterms:modified>
</cp:coreProperties>
</file>